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Ergebniseingabe" sheetId="1" r:id="rId1"/>
    <sheet name=" " sheetId="3" state="hidden" r:id="rId2"/>
  </sheets>
  <calcPr calcId="125725"/>
</workbook>
</file>

<file path=xl/calcChain.xml><?xml version="1.0" encoding="utf-8"?>
<calcChain xmlns="http://schemas.openxmlformats.org/spreadsheetml/2006/main">
  <c r="G35" i="1"/>
  <c r="G33"/>
  <c r="G31"/>
  <c r="G32" s="1"/>
  <c r="G34" l="1"/>
  <c r="G36" s="1"/>
  <c r="F5" i="3"/>
  <c r="Q5" s="1"/>
  <c r="W5" s="1"/>
  <c r="X4" s="1"/>
  <c r="F6"/>
  <c r="F23" s="1"/>
  <c r="E29" s="1"/>
  <c r="F7"/>
  <c r="Q7" s="1"/>
  <c r="W7" s="1"/>
  <c r="Z4" s="1"/>
  <c r="F8"/>
  <c r="Q8" s="1"/>
  <c r="U4" s="1"/>
  <c r="B9"/>
  <c r="F14"/>
  <c r="Q14" s="1"/>
  <c r="W14" s="1"/>
  <c r="X13" s="1"/>
  <c r="F15"/>
  <c r="Q15" s="1"/>
  <c r="F16"/>
  <c r="Q16" s="1"/>
  <c r="W16" s="1"/>
  <c r="Z13" s="1"/>
  <c r="F17"/>
  <c r="Q17" s="1"/>
  <c r="B18"/>
  <c r="K31" i="1"/>
  <c r="AC31"/>
  <c r="K32"/>
  <c r="AC32"/>
  <c r="K33"/>
  <c r="AC33"/>
  <c r="K34"/>
  <c r="AC34"/>
  <c r="K35"/>
  <c r="AC35"/>
  <c r="K36"/>
  <c r="AC36"/>
  <c r="F38" i="3" l="1"/>
  <c r="E44" s="1"/>
  <c r="F24"/>
  <c r="E30" s="1"/>
  <c r="E38"/>
  <c r="F44" s="1"/>
  <c r="F35"/>
  <c r="E41" s="1"/>
  <c r="F26"/>
  <c r="E32" s="1"/>
  <c r="E39"/>
  <c r="F45" s="1"/>
  <c r="E28"/>
  <c r="F34" s="1"/>
  <c r="Q6"/>
  <c r="S4" s="1"/>
  <c r="E26"/>
  <c r="F32" s="1"/>
  <c r="D32" s="1"/>
  <c r="F39"/>
  <c r="E45" s="1"/>
  <c r="H45" s="1"/>
  <c r="F37"/>
  <c r="E43" s="1"/>
  <c r="E27"/>
  <c r="F33" s="1"/>
  <c r="F36"/>
  <c r="E42" s="1"/>
  <c r="E25"/>
  <c r="F31" s="1"/>
  <c r="E24"/>
  <c r="F30" s="1"/>
  <c r="E23"/>
  <c r="F29" s="1"/>
  <c r="D29" s="1"/>
  <c r="F40"/>
  <c r="E46" s="1"/>
  <c r="E37"/>
  <c r="F43" s="1"/>
  <c r="E36"/>
  <c r="F42" s="1"/>
  <c r="E35"/>
  <c r="F41" s="1"/>
  <c r="F28"/>
  <c r="E34" s="1"/>
  <c r="F27"/>
  <c r="E33" s="1"/>
  <c r="F25"/>
  <c r="E31" s="1"/>
  <c r="U13"/>
  <c r="W17"/>
  <c r="AA13" s="1"/>
  <c r="S13"/>
  <c r="W15"/>
  <c r="Y13" s="1"/>
  <c r="W8"/>
  <c r="AA4" s="1"/>
  <c r="M17"/>
  <c r="L16"/>
  <c r="G7"/>
  <c r="G5"/>
  <c r="T13"/>
  <c r="R13"/>
  <c r="H6"/>
  <c r="L6"/>
  <c r="N6"/>
  <c r="H8"/>
  <c r="L8"/>
  <c r="N8"/>
  <c r="H15"/>
  <c r="L15"/>
  <c r="N15"/>
  <c r="H17"/>
  <c r="L17"/>
  <c r="N17"/>
  <c r="H5"/>
  <c r="L5"/>
  <c r="N5"/>
  <c r="G6"/>
  <c r="I6"/>
  <c r="M6"/>
  <c r="O6"/>
  <c r="H7"/>
  <c r="L7"/>
  <c r="N7"/>
  <c r="G8"/>
  <c r="I8"/>
  <c r="M8"/>
  <c r="O8"/>
  <c r="H14"/>
  <c r="L14"/>
  <c r="N14"/>
  <c r="G16"/>
  <c r="I16"/>
  <c r="M16"/>
  <c r="O16"/>
  <c r="E40"/>
  <c r="I17"/>
  <c r="H16"/>
  <c r="M15"/>
  <c r="I15"/>
  <c r="O17"/>
  <c r="G17"/>
  <c r="N16"/>
  <c r="O15"/>
  <c r="G15"/>
  <c r="G14"/>
  <c r="T4"/>
  <c r="R4"/>
  <c r="O14"/>
  <c r="M14"/>
  <c r="I14"/>
  <c r="O7"/>
  <c r="M7"/>
  <c r="I7"/>
  <c r="O5"/>
  <c r="M5"/>
  <c r="I5"/>
  <c r="H23" l="1"/>
  <c r="H32"/>
  <c r="H26"/>
  <c r="G26"/>
  <c r="I39"/>
  <c r="D30"/>
  <c r="G27"/>
  <c r="G44"/>
  <c r="H39"/>
  <c r="I23"/>
  <c r="I29"/>
  <c r="D33"/>
  <c r="I31"/>
  <c r="G29"/>
  <c r="G23"/>
  <c r="D34"/>
  <c r="I38"/>
  <c r="I43"/>
  <c r="D43"/>
  <c r="H44"/>
  <c r="G43"/>
  <c r="G35"/>
  <c r="I44"/>
  <c r="D38"/>
  <c r="D41"/>
  <c r="D44"/>
  <c r="I37"/>
  <c r="H38"/>
  <c r="G38"/>
  <c r="D37"/>
  <c r="H27"/>
  <c r="H30"/>
  <c r="G45"/>
  <c r="G39"/>
  <c r="G30"/>
  <c r="I24"/>
  <c r="D45"/>
  <c r="I42"/>
  <c r="H25"/>
  <c r="H33"/>
  <c r="I45"/>
  <c r="D28"/>
  <c r="I32"/>
  <c r="H34"/>
  <c r="H41"/>
  <c r="G32"/>
  <c r="I28"/>
  <c r="G25"/>
  <c r="I25"/>
  <c r="D31"/>
  <c r="G36"/>
  <c r="I26"/>
  <c r="H28"/>
  <c r="H36"/>
  <c r="G41"/>
  <c r="D26"/>
  <c r="D39"/>
  <c r="H29"/>
  <c r="D23"/>
  <c r="S5" s="1"/>
  <c r="W6"/>
  <c r="Y4" s="1"/>
  <c r="G42"/>
  <c r="H24"/>
  <c r="H35"/>
  <c r="H37"/>
  <c r="H43"/>
  <c r="G37"/>
  <c r="I35"/>
  <c r="G33"/>
  <c r="I27"/>
  <c r="G24"/>
  <c r="I41"/>
  <c r="I33"/>
  <c r="I30"/>
  <c r="D24"/>
  <c r="D27"/>
  <c r="D35"/>
  <c r="D42"/>
  <c r="H42"/>
  <c r="L18"/>
  <c r="I36"/>
  <c r="G34"/>
  <c r="G31"/>
  <c r="G28"/>
  <c r="I34"/>
  <c r="D25"/>
  <c r="H31"/>
  <c r="D36"/>
  <c r="J14"/>
  <c r="AC14" s="1"/>
  <c r="J15"/>
  <c r="AC15" s="1"/>
  <c r="J17"/>
  <c r="AC17" s="1"/>
  <c r="F46"/>
  <c r="D40"/>
  <c r="H40"/>
  <c r="J16"/>
  <c r="AC16" s="1"/>
  <c r="J6"/>
  <c r="AC6" s="1"/>
  <c r="J7"/>
  <c r="AC7" s="1"/>
  <c r="L9"/>
  <c r="I40"/>
  <c r="J8"/>
  <c r="J5"/>
  <c r="G40"/>
  <c r="R6" l="1"/>
  <c r="X6" s="1"/>
  <c r="S7"/>
  <c r="T6"/>
  <c r="T8"/>
  <c r="T15"/>
  <c r="R17"/>
  <c r="U15"/>
  <c r="R7"/>
  <c r="R15"/>
  <c r="T5"/>
  <c r="U6"/>
  <c r="R8"/>
  <c r="S8"/>
  <c r="S14"/>
  <c r="T14"/>
  <c r="U5"/>
  <c r="U14"/>
  <c r="U7"/>
  <c r="AD14"/>
  <c r="U16"/>
  <c r="S16"/>
  <c r="S17"/>
  <c r="AD16"/>
  <c r="AE16" s="1"/>
  <c r="AG16" s="1"/>
  <c r="D46"/>
  <c r="H46"/>
  <c r="I46"/>
  <c r="G46"/>
  <c r="AD17"/>
  <c r="AE17" s="1"/>
  <c r="AG17" s="1"/>
  <c r="AD15"/>
  <c r="AE15" s="1"/>
  <c r="AG15" s="1"/>
  <c r="AC5"/>
  <c r="AC8"/>
  <c r="R16"/>
  <c r="AA5" l="1"/>
  <c r="Z8"/>
  <c r="Z5"/>
  <c r="Y7"/>
  <c r="Y14"/>
  <c r="AA14"/>
  <c r="Z15"/>
  <c r="AH15" s="1"/>
  <c r="Y16"/>
  <c r="X17"/>
  <c r="Z6"/>
  <c r="Y5"/>
  <c r="X15"/>
  <c r="Y17"/>
  <c r="AA7"/>
  <c r="AA6"/>
  <c r="X7"/>
  <c r="AH17"/>
  <c r="Y8"/>
  <c r="X8"/>
  <c r="X16"/>
  <c r="Z14"/>
  <c r="AD8"/>
  <c r="AE8" s="1"/>
  <c r="AG8" s="1"/>
  <c r="AD5"/>
  <c r="AD7"/>
  <c r="AE7" s="1"/>
  <c r="AG7" s="1"/>
  <c r="T17"/>
  <c r="Z17" s="1"/>
  <c r="AA15"/>
  <c r="AK13"/>
  <c r="AE14"/>
  <c r="AG14" s="1"/>
  <c r="AH14" s="1"/>
  <c r="AD18"/>
  <c r="AD6"/>
  <c r="AE6" s="1"/>
  <c r="AG6" s="1"/>
  <c r="AH8" l="1"/>
  <c r="AH6"/>
  <c r="AH7"/>
  <c r="AA16"/>
  <c r="AH16" s="1"/>
  <c r="AI16" s="1"/>
  <c r="AI14"/>
  <c r="AI15"/>
  <c r="AI17"/>
  <c r="AQ13"/>
  <c r="AK4"/>
  <c r="AE5"/>
  <c r="AG5" s="1"/>
  <c r="AH5" s="1"/>
  <c r="AD9"/>
  <c r="AI5" l="1"/>
  <c r="AO5"/>
  <c r="AI7"/>
  <c r="AO7"/>
  <c r="AI6"/>
  <c r="AO6"/>
  <c r="AI8"/>
  <c r="AO8"/>
  <c r="AQ4"/>
  <c r="AS14"/>
  <c r="AR15"/>
  <c r="AT15"/>
  <c r="AS16"/>
  <c r="AR17"/>
  <c r="AT17"/>
  <c r="AV13"/>
  <c r="AR14"/>
  <c r="AS15"/>
  <c r="AR16"/>
  <c r="AS17"/>
  <c r="AT14"/>
  <c r="AT16"/>
  <c r="AS5" l="1"/>
  <c r="AR6"/>
  <c r="AT6"/>
  <c r="AS7"/>
  <c r="AR8"/>
  <c r="AT8"/>
  <c r="AV4"/>
  <c r="AR5"/>
  <c r="AT5"/>
  <c r="AS6"/>
  <c r="AR7"/>
  <c r="AT7"/>
  <c r="AS8"/>
  <c r="K8"/>
  <c r="K6"/>
  <c r="K7"/>
  <c r="K5"/>
  <c r="AW14"/>
  <c r="AL14" s="1"/>
  <c r="AO14" s="1"/>
  <c r="K14" s="1"/>
  <c r="E14" s="1"/>
  <c r="D14" s="1"/>
  <c r="AY14"/>
  <c r="AN14" s="1"/>
  <c r="AX15"/>
  <c r="AM15" s="1"/>
  <c r="AW16"/>
  <c r="AL16" s="1"/>
  <c r="AO16" s="1"/>
  <c r="K16" s="1"/>
  <c r="E16" s="1"/>
  <c r="D16" s="1"/>
  <c r="AY16"/>
  <c r="AN16" s="1"/>
  <c r="AX17"/>
  <c r="AM17" s="1"/>
  <c r="AX14"/>
  <c r="AM14" s="1"/>
  <c r="AY15"/>
  <c r="AN15" s="1"/>
  <c r="AX16"/>
  <c r="AM16" s="1"/>
  <c r="AY17"/>
  <c r="AN17" s="1"/>
  <c r="AW15"/>
  <c r="AL15" s="1"/>
  <c r="AW17"/>
  <c r="AL17" s="1"/>
  <c r="AO17" s="1"/>
  <c r="K17" s="1"/>
  <c r="E17" s="1"/>
  <c r="D17" s="1"/>
  <c r="AO15" l="1"/>
  <c r="K15" s="1"/>
  <c r="E15" s="1"/>
  <c r="D15" s="1"/>
  <c r="C15" s="1"/>
  <c r="E5"/>
  <c r="D5" s="1"/>
  <c r="C17"/>
  <c r="AW5"/>
  <c r="AL5" s="1"/>
  <c r="AY5"/>
  <c r="AN5" s="1"/>
  <c r="AX6"/>
  <c r="AM6" s="1"/>
  <c r="AW7"/>
  <c r="AL7" s="1"/>
  <c r="AY7"/>
  <c r="AN7" s="1"/>
  <c r="AX8"/>
  <c r="AM8" s="1"/>
  <c r="AX5"/>
  <c r="AM5" s="1"/>
  <c r="AW6"/>
  <c r="AL6" s="1"/>
  <c r="AY6"/>
  <c r="AN6" s="1"/>
  <c r="AX7"/>
  <c r="AM7" s="1"/>
  <c r="AW8"/>
  <c r="AL8" s="1"/>
  <c r="AY8"/>
  <c r="AN8" s="1"/>
  <c r="E6"/>
  <c r="D6" s="1"/>
  <c r="C14"/>
  <c r="E7"/>
  <c r="D7" s="1"/>
  <c r="E8"/>
  <c r="D8" s="1"/>
  <c r="C16"/>
  <c r="E20" l="1"/>
  <c r="E21"/>
  <c r="E19"/>
  <c r="E18"/>
  <c r="C8"/>
  <c r="E11"/>
  <c r="C5"/>
  <c r="E10"/>
  <c r="C7"/>
  <c r="C6"/>
  <c r="E9"/>
  <c r="E12"/>
</calcChain>
</file>

<file path=xl/sharedStrings.xml><?xml version="1.0" encoding="utf-8"?>
<sst xmlns="http://schemas.openxmlformats.org/spreadsheetml/2006/main" count="75" uniqueCount="47">
  <si>
    <t>Uhrzeit:</t>
  </si>
  <si>
    <t>Uhr</t>
  </si>
  <si>
    <t>Spielzeit:</t>
  </si>
  <si>
    <t>x</t>
  </si>
  <si>
    <t>Wechselzeit:</t>
  </si>
  <si>
    <t>Teilnehmende Mannschaften</t>
  </si>
  <si>
    <t>Gruppe A</t>
  </si>
  <si>
    <t>n. 9m</t>
  </si>
  <si>
    <t>n. 11m</t>
  </si>
  <si>
    <t>n. V.</t>
  </si>
  <si>
    <t>Nr.</t>
  </si>
  <si>
    <t>Uhrzeit</t>
  </si>
  <si>
    <t>Spielpaarung</t>
  </si>
  <si>
    <t>Ergebnis</t>
  </si>
  <si>
    <t>-</t>
  </si>
  <si>
    <t>u</t>
  </si>
  <si>
    <t>v</t>
  </si>
  <si>
    <t>Tore</t>
  </si>
  <si>
    <t>+</t>
  </si>
  <si>
    <t>Punkte</t>
  </si>
  <si>
    <t>diff.</t>
  </si>
  <si>
    <t>Spiele</t>
  </si>
  <si>
    <t>s</t>
  </si>
  <si>
    <t>Gleichstand liegt vor</t>
  </si>
  <si>
    <t>Tore +</t>
  </si>
  <si>
    <t>Spielplan</t>
  </si>
  <si>
    <t>Tag der Jugendleitervereinigung</t>
  </si>
  <si>
    <t>beim TV Jahn Hiesfeld</t>
  </si>
  <si>
    <t>Kunstrasenplatz, Dorfstr. 22, 46539 Dinslaken</t>
  </si>
  <si>
    <t>TV Jahn Hiesfeld I</t>
  </si>
  <si>
    <t>TV Jahn Hiesfeld II</t>
  </si>
  <si>
    <t>I.</t>
  </si>
  <si>
    <t>II.</t>
  </si>
  <si>
    <t>Mannschaften</t>
  </si>
  <si>
    <t>Sp.</t>
  </si>
  <si>
    <t>Pkt.</t>
  </si>
  <si>
    <t>Diff.</t>
  </si>
  <si>
    <t>1.</t>
  </si>
  <si>
    <t>2.</t>
  </si>
  <si>
    <t>3.</t>
  </si>
  <si>
    <t>4.</t>
  </si>
  <si>
    <t>III.</t>
  </si>
  <si>
    <t>Abschlusstabelle</t>
  </si>
  <si>
    <t>Platz</t>
  </si>
  <si>
    <t>F-Jugend:   Freundschaftsspiel-Endrunde</t>
  </si>
  <si>
    <t>TV Voerde I</t>
  </si>
  <si>
    <t>DJK Vierlinden I</t>
  </si>
</sst>
</file>

<file path=xl/styles.xml><?xml version="1.0" encoding="utf-8"?>
<styleSheet xmlns="http://schemas.openxmlformats.org/spreadsheetml/2006/main">
  <numFmts count="8">
    <numFmt numFmtId="164" formatCode="&quot;Am &quot;dddd&quot;, &quot;dd/\ mmmm\ yyyy"/>
    <numFmt numFmtId="165" formatCode="0&quot; min&quot;"/>
    <numFmt numFmtId="166" formatCode="\\;;;"/>
    <numFmt numFmtId="167" formatCode="h:mm;@"/>
    <numFmt numFmtId="168" formatCode="0&quot; :&quot;"/>
    <numFmt numFmtId="169" formatCode="0.00000"/>
    <numFmt numFmtId="170" formatCode="0.0"/>
    <numFmt numFmtId="171" formatCode="[$-407]d/\ mmmm\ yyyy;@"/>
  </numFmts>
  <fonts count="17">
    <font>
      <sz val="10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1"/>
      <color indexed="22"/>
      <name val="Comic Sans MS"/>
      <family val="4"/>
    </font>
    <font>
      <sz val="12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22"/>
      <name val="Comic Sans MS"/>
      <family val="4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1" fillId="2" borderId="0"/>
  </cellStyleXfs>
  <cellXfs count="161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64" fontId="6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9" fillId="0" borderId="0" xfId="0" applyNumberFormat="1" applyFont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Alignment="1" applyProtection="1">
      <alignment horizontal="center" vertical="center"/>
      <protection hidden="1"/>
    </xf>
    <xf numFmtId="0" fontId="8" fillId="0" borderId="0" xfId="0" applyNumberFormat="1" applyFont="1" applyAlignment="1" applyProtection="1">
      <alignment horizontal="center" vertical="center"/>
      <protection hidden="1"/>
    </xf>
    <xf numFmtId="0" fontId="8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NumberFormat="1" applyFont="1" applyFill="1" applyAlignment="1" applyProtection="1">
      <alignment horizontal="center" vertical="center"/>
      <protection hidden="1"/>
    </xf>
    <xf numFmtId="0" fontId="0" fillId="0" borderId="27" xfId="1" applyFont="1" applyFill="1" applyBorder="1" applyAlignment="1" applyProtection="1">
      <alignment horizontal="center" vertical="center"/>
    </xf>
    <xf numFmtId="0" fontId="0" fillId="0" borderId="27" xfId="1" applyFont="1" applyFill="1" applyBorder="1" applyAlignment="1" applyProtection="1">
      <alignment horizontal="center" textRotation="90"/>
    </xf>
    <xf numFmtId="0" fontId="0" fillId="0" borderId="0" xfId="1" applyFont="1" applyFill="1" applyBorder="1" applyAlignment="1" applyProtection="1">
      <alignment horizontal="center" textRotation="90"/>
    </xf>
    <xf numFmtId="0" fontId="0" fillId="0" borderId="0" xfId="1" applyFont="1" applyFill="1" applyBorder="1" applyProtection="1"/>
    <xf numFmtId="0" fontId="0" fillId="0" borderId="0" xfId="1" applyFont="1" applyFill="1" applyBorder="1" applyAlignment="1" applyProtection="1"/>
    <xf numFmtId="0" fontId="0" fillId="0" borderId="27" xfId="1" applyFont="1" applyFill="1" applyBorder="1" applyProtection="1"/>
    <xf numFmtId="0" fontId="0" fillId="0" borderId="0" xfId="0" applyFill="1" applyAlignment="1" applyProtection="1">
      <alignment vertical="center"/>
      <protection hidden="1"/>
    </xf>
    <xf numFmtId="0" fontId="0" fillId="0" borderId="0" xfId="1" applyFont="1" applyFill="1" applyProtection="1"/>
    <xf numFmtId="0" fontId="0" fillId="0" borderId="27" xfId="0" applyBorder="1"/>
    <xf numFmtId="169" fontId="8" fillId="0" borderId="0" xfId="0" applyNumberFormat="1" applyFont="1" applyAlignment="1" applyProtection="1">
      <alignment horizontal="center" vertical="center"/>
      <protection hidden="1"/>
    </xf>
    <xf numFmtId="0" fontId="0" fillId="0" borderId="29" xfId="1" applyFont="1" applyFill="1" applyBorder="1" applyAlignment="1" applyProtection="1">
      <alignment horizontal="left"/>
    </xf>
    <xf numFmtId="0" fontId="0" fillId="4" borderId="27" xfId="1" applyFont="1" applyFill="1" applyBorder="1" applyAlignment="1" applyProtection="1">
      <alignment horizontal="center"/>
    </xf>
    <xf numFmtId="0" fontId="0" fillId="0" borderId="27" xfId="1" applyFont="1" applyFill="1" applyBorder="1" applyAlignment="1" applyProtection="1">
      <alignment horizontal="center"/>
    </xf>
    <xf numFmtId="0" fontId="0" fillId="0" borderId="29" xfId="1" applyFont="1" applyFill="1" applyBorder="1" applyProtection="1"/>
    <xf numFmtId="0" fontId="0" fillId="0" borderId="27" xfId="1" applyFont="1" applyFill="1" applyBorder="1" applyAlignment="1" applyProtection="1"/>
    <xf numFmtId="170" fontId="0" fillId="0" borderId="27" xfId="1" applyNumberFormat="1" applyFont="1" applyFill="1" applyBorder="1" applyProtection="1"/>
    <xf numFmtId="0" fontId="0" fillId="0" borderId="0" xfId="1" applyFont="1" applyFill="1" applyBorder="1" applyAlignment="1" applyProtection="1">
      <alignment horizontal="center"/>
    </xf>
    <xf numFmtId="169" fontId="0" fillId="0" borderId="27" xfId="1" applyNumberFormat="1" applyFont="1" applyFill="1" applyBorder="1" applyProtection="1"/>
    <xf numFmtId="1" fontId="0" fillId="0" borderId="0" xfId="1" applyNumberFormat="1" applyFont="1" applyFill="1" applyBorder="1" applyProtection="1"/>
    <xf numFmtId="0" fontId="0" fillId="0" borderId="30" xfId="1" applyFont="1" applyFill="1" applyBorder="1" applyAlignment="1" applyProtection="1">
      <alignment horizontal="left"/>
    </xf>
    <xf numFmtId="0" fontId="0" fillId="0" borderId="30" xfId="1" applyFont="1" applyFill="1" applyBorder="1" applyProtection="1"/>
    <xf numFmtId="0" fontId="0" fillId="0" borderId="30" xfId="1" applyFont="1" applyFill="1" applyBorder="1" applyAlignment="1" applyProtection="1">
      <alignment horizontal="right"/>
    </xf>
    <xf numFmtId="0" fontId="0" fillId="0" borderId="27" xfId="1" applyFont="1" applyFill="1" applyBorder="1" applyAlignment="1" applyProtection="1">
      <alignment horizontal="left"/>
    </xf>
    <xf numFmtId="0" fontId="0" fillId="0" borderId="23" xfId="1" applyFont="1" applyFill="1" applyBorder="1" applyAlignment="1" applyProtection="1">
      <alignment horizontal="left"/>
    </xf>
    <xf numFmtId="0" fontId="0" fillId="0" borderId="23" xfId="1" applyFont="1" applyFill="1" applyBorder="1" applyProtection="1"/>
    <xf numFmtId="0" fontId="0" fillId="0" borderId="28" xfId="1" applyFont="1" applyFill="1" applyBorder="1" applyAlignment="1" applyProtection="1">
      <alignment horizontal="right"/>
    </xf>
    <xf numFmtId="0" fontId="0" fillId="0" borderId="27" xfId="0" applyFont="1" applyFill="1" applyBorder="1" applyAlignment="1" applyProtection="1">
      <protection hidden="1"/>
    </xf>
    <xf numFmtId="0" fontId="0" fillId="0" borderId="0" xfId="1" applyFont="1" applyFill="1" applyAlignment="1" applyProtection="1">
      <alignment textRotation="90"/>
    </xf>
    <xf numFmtId="0" fontId="9" fillId="0" borderId="0" xfId="0" applyNumberFormat="1" applyFont="1" applyFill="1" applyBorder="1" applyAlignment="1" applyProtection="1">
      <alignment horizontal="justify" vertic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20" fontId="0" fillId="0" borderId="0" xfId="0" applyNumberFormat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165" fontId="10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20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hidden="1"/>
    </xf>
    <xf numFmtId="165" fontId="10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vertical="center"/>
      <protection hidden="1"/>
    </xf>
    <xf numFmtId="166" fontId="4" fillId="0" borderId="0" xfId="0" applyNumberFormat="1" applyFont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10" fillId="0" borderId="8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horizontal="center" vertical="center" shrinkToFit="1"/>
      <protection hidden="1"/>
    </xf>
    <xf numFmtId="0" fontId="4" fillId="0" borderId="8" xfId="0" applyFont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horizontal="center" vertical="center" shrinkToFit="1"/>
      <protection hidden="1"/>
    </xf>
    <xf numFmtId="0" fontId="4" fillId="0" borderId="25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/>
    <xf numFmtId="0" fontId="16" fillId="0" borderId="0" xfId="0" applyFont="1"/>
    <xf numFmtId="0" fontId="6" fillId="0" borderId="0" xfId="0" applyFont="1"/>
    <xf numFmtId="0" fontId="7" fillId="0" borderId="0" xfId="0" applyFont="1"/>
    <xf numFmtId="0" fontId="6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4" fillId="0" borderId="0" xfId="0" applyFont="1"/>
    <xf numFmtId="0" fontId="10" fillId="0" borderId="0" xfId="0" applyFont="1"/>
    <xf numFmtId="171" fontId="2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5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1" fontId="7" fillId="5" borderId="35" xfId="0" applyNumberFormat="1" applyFont="1" applyFill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/>
    </xf>
    <xf numFmtId="0" fontId="7" fillId="5" borderId="38" xfId="0" applyFont="1" applyFill="1" applyBorder="1" applyAlignment="1">
      <alignment horizontal="left" vertical="center" shrinkToFit="1"/>
    </xf>
    <xf numFmtId="0" fontId="7" fillId="5" borderId="18" xfId="0" applyFont="1" applyFill="1" applyBorder="1" applyAlignment="1">
      <alignment horizontal="center" vertical="center" shrinkToFit="1"/>
    </xf>
    <xf numFmtId="0" fontId="7" fillId="5" borderId="38" xfId="0" applyFont="1" applyFill="1" applyBorder="1" applyAlignment="1">
      <alignment horizontal="center" vertical="center" shrinkToFit="1"/>
    </xf>
    <xf numFmtId="0" fontId="7" fillId="5" borderId="20" xfId="0" applyFont="1" applyFill="1" applyBorder="1" applyAlignment="1">
      <alignment horizontal="center" vertical="center" shrinkToFit="1"/>
    </xf>
    <xf numFmtId="0" fontId="7" fillId="5" borderId="39" xfId="0" applyFont="1" applyFill="1" applyBorder="1" applyAlignment="1">
      <alignment horizontal="center" vertical="center" shrinkToFit="1"/>
    </xf>
    <xf numFmtId="0" fontId="7" fillId="5" borderId="18" xfId="0" applyFont="1" applyFill="1" applyBorder="1" applyAlignment="1">
      <alignment horizontal="center" vertical="center"/>
    </xf>
    <xf numFmtId="1" fontId="7" fillId="5" borderId="40" xfId="0" applyNumberFormat="1" applyFont="1" applyFill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/>
    </xf>
    <xf numFmtId="0" fontId="7" fillId="5" borderId="23" xfId="0" applyFont="1" applyFill="1" applyBorder="1" applyAlignment="1">
      <alignment horizontal="left" vertical="center" shrinkToFit="1"/>
    </xf>
    <xf numFmtId="0" fontId="7" fillId="5" borderId="28" xfId="0" applyFont="1" applyFill="1" applyBorder="1" applyAlignment="1">
      <alignment horizontal="center" vertical="center" shrinkToFit="1"/>
    </xf>
    <xf numFmtId="0" fontId="7" fillId="5" borderId="23" xfId="0" applyFont="1" applyFill="1" applyBorder="1" applyAlignment="1">
      <alignment horizontal="center" vertical="center" shrinkToFit="1"/>
    </xf>
    <xf numFmtId="0" fontId="7" fillId="5" borderId="34" xfId="0" applyFont="1" applyFill="1" applyBorder="1" applyAlignment="1">
      <alignment horizontal="center" vertical="center" shrinkToFit="1"/>
    </xf>
    <xf numFmtId="0" fontId="7" fillId="5" borderId="24" xfId="0" applyFont="1" applyFill="1" applyBorder="1" applyAlignment="1">
      <alignment horizontal="center" vertical="center" shrinkToFit="1"/>
    </xf>
    <xf numFmtId="0" fontId="7" fillId="5" borderId="28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5" borderId="10" xfId="0" applyFont="1" applyFill="1" applyBorder="1" applyAlignment="1">
      <alignment horizontal="left" vertical="center" shrinkToFit="1"/>
    </xf>
    <xf numFmtId="0" fontId="7" fillId="5" borderId="11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7" fillId="5" borderId="13" xfId="0" applyFont="1" applyFill="1" applyBorder="1" applyAlignment="1">
      <alignment horizontal="center" vertical="center" shrinkToFit="1"/>
    </xf>
    <xf numFmtId="0" fontId="7" fillId="5" borderId="11" xfId="0" applyFont="1" applyFill="1" applyBorder="1" applyAlignment="1">
      <alignment horizontal="center" vertical="center"/>
    </xf>
    <xf numFmtId="1" fontId="7" fillId="5" borderId="32" xfId="0" applyNumberFormat="1" applyFont="1" applyFill="1" applyBorder="1" applyAlignment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20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65" fontId="10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165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hidden="1"/>
    </xf>
    <xf numFmtId="0" fontId="4" fillId="0" borderId="23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Border="1" applyAlignment="1" applyProtection="1">
      <alignment horizontal="center" vertical="center"/>
      <protection locked="0"/>
    </xf>
    <xf numFmtId="171" fontId="2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 applyProtection="1">
      <alignment horizontal="center" vertical="center" shrinkToFit="1"/>
      <protection hidden="1"/>
    </xf>
    <xf numFmtId="167" fontId="4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1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shrinkToFit="1"/>
      <protection hidden="1"/>
    </xf>
    <xf numFmtId="168" fontId="4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10" fillId="4" borderId="5" xfId="0" applyFont="1" applyFill="1" applyBorder="1" applyAlignment="1" applyProtection="1">
      <alignment horizontal="center" vertical="center"/>
      <protection hidden="1"/>
    </xf>
    <xf numFmtId="0" fontId="10" fillId="4" borderId="6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hidden="1"/>
    </xf>
    <xf numFmtId="0" fontId="4" fillId="0" borderId="17" xfId="0" applyFont="1" applyFill="1" applyBorder="1" applyAlignment="1" applyProtection="1">
      <alignment horizontal="center" vertical="center" shrinkToFit="1"/>
      <protection hidden="1"/>
    </xf>
    <xf numFmtId="167" fontId="4" fillId="0" borderId="18" xfId="0" applyNumberFormat="1" applyFont="1" applyFill="1" applyBorder="1" applyAlignment="1" applyProtection="1">
      <alignment horizontal="center" vertical="center" shrinkToFit="1"/>
      <protection hidden="1"/>
    </xf>
    <xf numFmtId="167" fontId="4" fillId="0" borderId="19" xfId="0" applyNumberFormat="1" applyFont="1" applyFill="1" applyBorder="1" applyAlignment="1" applyProtection="1">
      <alignment horizontal="center" vertical="center" shrinkToFit="1"/>
      <protection hidden="1"/>
    </xf>
    <xf numFmtId="167" fontId="4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20" xfId="0" applyFont="1" applyFill="1" applyBorder="1" applyAlignment="1" applyProtection="1">
      <alignment horizontal="left" vertical="center" shrinkToFit="1"/>
      <protection hidden="1"/>
    </xf>
    <xf numFmtId="168" fontId="4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4" xfId="0" applyFont="1" applyFill="1" applyBorder="1" applyAlignment="1" applyProtection="1">
      <alignment horizontal="left" vertical="center" shrinkToFit="1"/>
      <protection hidden="1"/>
    </xf>
    <xf numFmtId="0" fontId="4" fillId="0" borderId="26" xfId="0" applyFont="1" applyFill="1" applyBorder="1" applyAlignment="1" applyProtection="1">
      <alignment horizontal="left" vertical="center" shrinkToFit="1"/>
      <protection hidden="1"/>
    </xf>
    <xf numFmtId="168" fontId="4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</cellXfs>
  <cellStyles count="2">
    <cellStyle name="Standard" xfId="0" builtinId="0"/>
    <cellStyle name="Standard 2" xfId="1"/>
  </cellStyles>
  <dxfs count="30">
    <dxf>
      <font>
        <b val="0"/>
        <condense val="0"/>
        <extend val="0"/>
        <color indexed="10"/>
      </font>
    </dxf>
    <dxf>
      <font>
        <b val="0"/>
        <condense val="0"/>
        <extend val="0"/>
        <color indexed="12"/>
      </font>
    </dxf>
    <dxf>
      <font>
        <b val="0"/>
        <condense val="0"/>
        <extend val="0"/>
        <color indexed="17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2"/>
      </font>
    </dxf>
    <dxf>
      <font>
        <b val="0"/>
        <condense val="0"/>
        <extend val="0"/>
        <color indexed="17"/>
      </font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2"/>
      </font>
    </dxf>
    <dxf>
      <font>
        <b val="0"/>
        <condense val="0"/>
        <extend val="0"/>
        <color indexed="17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2"/>
      </font>
    </dxf>
    <dxf>
      <font>
        <b val="0"/>
        <condense val="0"/>
        <extend val="0"/>
        <color indexed="17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2"/>
      </font>
    </dxf>
    <dxf>
      <font>
        <b val="0"/>
        <condense val="0"/>
        <extend val="0"/>
        <color indexed="17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2"/>
      </font>
    </dxf>
    <dxf>
      <font>
        <b val="0"/>
        <condense val="0"/>
        <extend val="0"/>
        <color indexed="17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2"/>
      </font>
    </dxf>
    <dxf>
      <font>
        <b val="0"/>
        <condense val="0"/>
        <extend val="0"/>
        <color indexed="17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2"/>
      </font>
    </dxf>
    <dxf>
      <font>
        <b val="0"/>
        <condense val="0"/>
        <extend val="0"/>
        <color indexed="17"/>
      </font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38100</xdr:colOff>
      <xdr:row>0</xdr:row>
      <xdr:rowOff>133350</xdr:rowOff>
    </xdr:from>
    <xdr:to>
      <xdr:col>49</xdr:col>
      <xdr:colOff>12074</xdr:colOff>
      <xdr:row>5</xdr:row>
      <xdr:rowOff>49350</xdr:rowOff>
    </xdr:to>
    <xdr:pic>
      <xdr:nvPicPr>
        <xdr:cNvPr id="3" name="logo" descr="DeepFocu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81725" y="133350"/>
          <a:ext cx="983624" cy="144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69"/>
  <sheetViews>
    <sheetView showGridLines="0" tabSelected="1" zoomScaleNormal="100" workbookViewId="0"/>
  </sheetViews>
  <sheetFormatPr baseColWidth="10" defaultColWidth="0" defaultRowHeight="12.75" zeroHeight="1"/>
  <cols>
    <col min="1" max="45" width="2.140625" style="1" customWidth="1"/>
    <col min="46" max="49" width="2.7109375" style="1" customWidth="1"/>
    <col min="50" max="50" width="2.140625" style="1" customWidth="1"/>
    <col min="51" max="16384" width="0" style="1" hidden="1"/>
  </cols>
  <sheetData>
    <row r="1" spans="1:50" ht="15" customHeight="1">
      <c r="A1" s="54"/>
    </row>
    <row r="2" spans="1:50" ht="33">
      <c r="B2" s="133" t="s">
        <v>26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3"/>
      <c r="AR2" s="3"/>
      <c r="AS2" s="3"/>
      <c r="AT2" s="3"/>
      <c r="AU2" s="3"/>
      <c r="AV2" s="3"/>
      <c r="AW2" s="3"/>
      <c r="AX2" s="3"/>
    </row>
    <row r="3" spans="1:50" s="4" customFormat="1" ht="27">
      <c r="B3" s="134">
        <v>43230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S3" s="5"/>
      <c r="AT3" s="5"/>
      <c r="AU3" s="5"/>
      <c r="AV3" s="5"/>
      <c r="AW3" s="5"/>
    </row>
    <row r="4" spans="1:50" s="4" customFormat="1" ht="27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S4" s="53"/>
      <c r="AT4" s="53"/>
      <c r="AU4" s="53"/>
      <c r="AV4" s="53"/>
      <c r="AW4" s="53"/>
    </row>
    <row r="5" spans="1:50" s="4" customFormat="1" ht="18" customHeight="1">
      <c r="B5" s="135" t="s">
        <v>44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S5" s="53"/>
      <c r="AT5" s="53"/>
      <c r="AU5" s="53"/>
      <c r="AV5" s="53"/>
      <c r="AW5" s="53"/>
    </row>
    <row r="6" spans="1:50" s="6" customFormat="1" ht="18" customHeight="1"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</row>
    <row r="7" spans="1:50" s="6" customFormat="1" ht="6.4" customHeight="1">
      <c r="AM7" s="7"/>
      <c r="AN7" s="7"/>
      <c r="AO7" s="7"/>
      <c r="AP7" s="7"/>
      <c r="AQ7" s="7"/>
      <c r="AR7" s="7"/>
      <c r="AS7" s="7"/>
    </row>
    <row r="8" spans="1:50" s="8" customFormat="1" ht="15">
      <c r="B8" s="136" t="s">
        <v>27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9"/>
      <c r="AR8" s="9"/>
      <c r="AS8" s="9"/>
    </row>
    <row r="9" spans="1:50" s="6" customFormat="1" ht="6.4" customHeight="1">
      <c r="AM9" s="7"/>
      <c r="AN9" s="7"/>
      <c r="AO9" s="7"/>
      <c r="AP9" s="7"/>
      <c r="AQ9" s="7"/>
      <c r="AR9" s="7"/>
      <c r="AS9" s="7"/>
    </row>
    <row r="10" spans="1:50" s="10" customFormat="1" ht="15">
      <c r="B10" s="137" t="s">
        <v>28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8"/>
      <c r="AR10" s="8"/>
      <c r="AS10" s="8"/>
      <c r="AT10" s="8"/>
      <c r="AU10" s="8"/>
      <c r="AV10" s="8"/>
      <c r="AW10" s="8"/>
      <c r="AX10" s="8"/>
    </row>
    <row r="11" spans="1:50" s="10" customFormat="1" ht="15"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"/>
      <c r="AR11" s="8"/>
      <c r="AS11" s="8"/>
      <c r="AT11" s="8"/>
      <c r="AU11" s="8"/>
      <c r="AV11" s="8"/>
      <c r="AW11" s="8"/>
      <c r="AX11" s="8"/>
    </row>
    <row r="12" spans="1:50" s="6" customFormat="1" ht="18" customHeight="1"/>
    <row r="13" spans="1:50" s="57" customFormat="1" ht="18" customHeight="1">
      <c r="A13" s="56"/>
      <c r="B13" s="127" t="s">
        <v>0</v>
      </c>
      <c r="C13" s="127"/>
      <c r="D13" s="127"/>
      <c r="E13" s="127"/>
      <c r="F13" s="127"/>
      <c r="G13" s="121">
        <v>0.41666666666666669</v>
      </c>
      <c r="H13" s="121"/>
      <c r="I13" s="121"/>
      <c r="J13" s="121"/>
      <c r="K13" s="57" t="s">
        <v>1</v>
      </c>
      <c r="O13" s="129" t="s">
        <v>2</v>
      </c>
      <c r="P13" s="129"/>
      <c r="Q13" s="129"/>
      <c r="R13" s="129"/>
      <c r="S13" s="129"/>
      <c r="T13" s="122">
        <v>2</v>
      </c>
      <c r="U13" s="122"/>
      <c r="V13" s="58" t="s">
        <v>3</v>
      </c>
      <c r="W13" s="123">
        <v>10</v>
      </c>
      <c r="X13" s="123"/>
      <c r="Y13" s="123"/>
      <c r="Z13" s="123"/>
      <c r="AA13" s="124"/>
      <c r="AB13" s="124"/>
      <c r="AC13" s="124"/>
      <c r="AD13" s="127" t="s">
        <v>4</v>
      </c>
      <c r="AE13" s="127"/>
      <c r="AF13" s="127"/>
      <c r="AG13" s="127"/>
      <c r="AH13" s="127"/>
      <c r="AI13" s="127"/>
      <c r="AJ13" s="127"/>
      <c r="AK13" s="59"/>
      <c r="AL13" s="128">
        <v>5</v>
      </c>
      <c r="AM13" s="128"/>
      <c r="AN13" s="128"/>
      <c r="AO13" s="128"/>
      <c r="AP13" s="60"/>
      <c r="AS13" s="61"/>
      <c r="AT13" s="61"/>
      <c r="AU13" s="62"/>
      <c r="AV13" s="62"/>
      <c r="AW13" s="62"/>
      <c r="AX13" s="63"/>
    </row>
    <row r="14" spans="1:50" s="57" customFormat="1" ht="18" customHeight="1">
      <c r="A14" s="56"/>
      <c r="B14" s="58"/>
      <c r="C14" s="58"/>
      <c r="D14" s="58"/>
      <c r="E14" s="58"/>
      <c r="F14" s="58"/>
      <c r="G14" s="64"/>
      <c r="H14" s="64"/>
      <c r="I14" s="64"/>
      <c r="J14" s="64"/>
      <c r="O14" s="65"/>
      <c r="P14" s="65"/>
      <c r="Q14" s="65"/>
      <c r="R14" s="65"/>
      <c r="S14" s="65"/>
      <c r="T14" s="55"/>
      <c r="U14" s="55"/>
      <c r="V14" s="58"/>
      <c r="W14" s="66"/>
      <c r="X14" s="66"/>
      <c r="Y14" s="66"/>
      <c r="Z14" s="66"/>
      <c r="AA14" s="67"/>
      <c r="AB14" s="67"/>
      <c r="AC14" s="67"/>
      <c r="AD14" s="58"/>
      <c r="AE14" s="58"/>
      <c r="AF14" s="58"/>
      <c r="AG14" s="58"/>
      <c r="AH14" s="58"/>
      <c r="AI14" s="58"/>
      <c r="AJ14" s="58"/>
      <c r="AK14" s="59"/>
      <c r="AL14" s="60"/>
      <c r="AM14" s="60"/>
      <c r="AN14" s="60"/>
      <c r="AO14" s="60"/>
      <c r="AP14" s="60"/>
      <c r="AS14" s="61"/>
      <c r="AT14" s="61"/>
      <c r="AU14" s="62"/>
      <c r="AV14" s="62"/>
      <c r="AW14" s="62"/>
      <c r="AX14" s="63"/>
    </row>
    <row r="15" spans="1:50" s="57" customFormat="1" ht="18" customHeight="1">
      <c r="A15" s="56"/>
      <c r="B15" s="58"/>
      <c r="C15" s="58"/>
      <c r="D15" s="58"/>
      <c r="E15" s="58"/>
      <c r="F15" s="58"/>
      <c r="G15" s="64"/>
      <c r="H15" s="64"/>
      <c r="I15" s="64"/>
      <c r="J15" s="64"/>
      <c r="O15" s="65"/>
      <c r="P15" s="65"/>
      <c r="Q15" s="65"/>
      <c r="R15" s="65"/>
      <c r="S15" s="65"/>
      <c r="T15" s="55"/>
      <c r="U15" s="55"/>
      <c r="V15" s="58"/>
      <c r="W15" s="66"/>
      <c r="X15" s="66"/>
      <c r="Y15" s="66"/>
      <c r="Z15" s="66"/>
      <c r="AA15" s="67"/>
      <c r="AB15" s="67"/>
      <c r="AC15" s="67"/>
      <c r="AD15" s="58"/>
      <c r="AE15" s="58"/>
      <c r="AF15" s="58"/>
      <c r="AG15" s="58"/>
      <c r="AH15" s="58"/>
      <c r="AI15" s="58"/>
      <c r="AJ15" s="58"/>
      <c r="AK15" s="59"/>
      <c r="AL15" s="60"/>
      <c r="AM15" s="60"/>
      <c r="AN15" s="60"/>
      <c r="AO15" s="60"/>
      <c r="AP15" s="60"/>
      <c r="AS15" s="61"/>
      <c r="AT15" s="61"/>
      <c r="AU15" s="62"/>
      <c r="AV15" s="62"/>
      <c r="AW15" s="62"/>
      <c r="AX15" s="63"/>
    </row>
    <row r="16" spans="1:50" s="6" customFormat="1" ht="16.5" customHeight="1">
      <c r="B16" s="57" t="s">
        <v>31</v>
      </c>
      <c r="D16" s="68" t="s">
        <v>5</v>
      </c>
    </row>
    <row r="17" spans="2:50" s="6" customFormat="1" ht="16.5" customHeight="1">
      <c r="B17" s="68"/>
    </row>
    <row r="18" spans="2:50" s="6" customFormat="1" ht="16.5" customHeight="1" thickBot="1"/>
    <row r="19" spans="2:50" s="6" customFormat="1" ht="16.5" thickBot="1">
      <c r="C19" s="125" t="s">
        <v>6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</row>
    <row r="20" spans="2:50" s="6" customFormat="1" ht="18" customHeight="1">
      <c r="B20" s="69"/>
      <c r="C20" s="126" t="s">
        <v>29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70" t="s">
        <v>7</v>
      </c>
    </row>
    <row r="21" spans="2:50" s="6" customFormat="1" ht="18" customHeight="1">
      <c r="B21" s="69"/>
      <c r="C21" s="120" t="s">
        <v>30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70" t="s">
        <v>8</v>
      </c>
    </row>
    <row r="22" spans="2:50" s="6" customFormat="1" ht="18" customHeight="1">
      <c r="B22" s="69"/>
      <c r="C22" s="120" t="s">
        <v>45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70" t="s">
        <v>9</v>
      </c>
    </row>
    <row r="23" spans="2:50" s="6" customFormat="1" ht="18" customHeight="1" thickBot="1">
      <c r="B23" s="69"/>
      <c r="C23" s="130" t="s">
        <v>46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</row>
    <row r="24" spans="2:50" s="6" customFormat="1" ht="18" customHeight="1">
      <c r="B24" s="69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</row>
    <row r="25" spans="2:50" s="6" customFormat="1" ht="18" customHeight="1">
      <c r="B25" s="69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</row>
    <row r="26" spans="2:50" s="6" customFormat="1" ht="16.5" customHeight="1">
      <c r="B26" s="69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</row>
    <row r="27" spans="2:50" s="6" customFormat="1" ht="16.5" customHeight="1">
      <c r="B27" s="57" t="s">
        <v>32</v>
      </c>
      <c r="D27" s="68" t="s">
        <v>25</v>
      </c>
      <c r="H27" s="68"/>
      <c r="I27" s="68"/>
    </row>
    <row r="28" spans="2:50" s="6" customFormat="1" ht="16.5" customHeight="1">
      <c r="B28" s="68"/>
    </row>
    <row r="29" spans="2:50" s="6" customFormat="1" ht="16.5" customHeight="1" thickBot="1"/>
    <row r="30" spans="2:50" s="6" customFormat="1" ht="18" customHeight="1" thickBot="1">
      <c r="B30" s="146" t="s">
        <v>10</v>
      </c>
      <c r="C30" s="146"/>
      <c r="D30" s="147" t="s">
        <v>43</v>
      </c>
      <c r="E30" s="147"/>
      <c r="F30" s="147"/>
      <c r="G30" s="147" t="s">
        <v>11</v>
      </c>
      <c r="H30" s="147"/>
      <c r="I30" s="147"/>
      <c r="J30" s="147"/>
      <c r="K30" s="147" t="s">
        <v>12</v>
      </c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38" t="s">
        <v>13</v>
      </c>
      <c r="AU30" s="138"/>
      <c r="AV30" s="138"/>
      <c r="AW30" s="138"/>
      <c r="AX30" s="73"/>
    </row>
    <row r="31" spans="2:50" s="6" customFormat="1" ht="18" customHeight="1">
      <c r="B31" s="139">
        <v>1</v>
      </c>
      <c r="C31" s="139"/>
      <c r="D31" s="140">
        <v>1</v>
      </c>
      <c r="E31" s="140"/>
      <c r="F31" s="140"/>
      <c r="G31" s="141">
        <f>+G13</f>
        <v>0.41666666666666669</v>
      </c>
      <c r="H31" s="141"/>
      <c r="I31" s="141"/>
      <c r="J31" s="141"/>
      <c r="K31" s="142" t="str">
        <f>$C$20</f>
        <v>TV Jahn Hiesfeld I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74" t="s">
        <v>14</v>
      </c>
      <c r="AC31" s="143" t="str">
        <f>$C$21</f>
        <v>TV Jahn Hiesfeld II</v>
      </c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4"/>
      <c r="AU31" s="144"/>
      <c r="AV31" s="145"/>
      <c r="AW31" s="145"/>
      <c r="AX31" s="75"/>
    </row>
    <row r="32" spans="2:50" s="6" customFormat="1" ht="18" customHeight="1" thickBot="1">
      <c r="B32" s="149">
        <v>2</v>
      </c>
      <c r="C32" s="149"/>
      <c r="D32" s="150">
        <v>1</v>
      </c>
      <c r="E32" s="150"/>
      <c r="F32" s="150"/>
      <c r="G32" s="151">
        <f>G31+TEXT($T$13*($W$13/1440)+($AL$13/1440),"hh:mm")</f>
        <v>0.43402777777777779</v>
      </c>
      <c r="H32" s="152"/>
      <c r="I32" s="152"/>
      <c r="J32" s="153"/>
      <c r="K32" s="154" t="str">
        <f>$C$22</f>
        <v>TV Voerde I</v>
      </c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76" t="s">
        <v>14</v>
      </c>
      <c r="AC32" s="155" t="str">
        <f>$C$23</f>
        <v>DJK Vierlinden I</v>
      </c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6"/>
      <c r="AU32" s="156"/>
      <c r="AV32" s="148"/>
      <c r="AW32" s="148"/>
      <c r="AX32" s="75"/>
    </row>
    <row r="33" spans="1:50" s="6" customFormat="1" ht="18" customHeight="1">
      <c r="B33" s="131">
        <v>3</v>
      </c>
      <c r="C33" s="131"/>
      <c r="D33" s="132">
        <v>1</v>
      </c>
      <c r="E33" s="132"/>
      <c r="F33" s="132"/>
      <c r="G33" s="141">
        <f>G32+TEXT($T$13*($W$13/1440)+(($AL$13/1440)*2),"hh:mm")</f>
        <v>0.4548611111111111</v>
      </c>
      <c r="H33" s="141"/>
      <c r="I33" s="141"/>
      <c r="J33" s="141"/>
      <c r="K33" s="157" t="str">
        <f>$C$20</f>
        <v>TV Jahn Hiesfeld I</v>
      </c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77" t="s">
        <v>14</v>
      </c>
      <c r="AC33" s="158" t="str">
        <f>$C$22</f>
        <v>TV Voerde I</v>
      </c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9"/>
      <c r="AU33" s="159"/>
      <c r="AV33" s="160"/>
      <c r="AW33" s="160"/>
      <c r="AX33" s="75"/>
    </row>
    <row r="34" spans="1:50" s="6" customFormat="1" ht="18" customHeight="1" thickBot="1">
      <c r="B34" s="149">
        <v>4</v>
      </c>
      <c r="C34" s="149"/>
      <c r="D34" s="150">
        <v>1</v>
      </c>
      <c r="E34" s="150"/>
      <c r="F34" s="150"/>
      <c r="G34" s="151">
        <f>G33+TEXT($T$13*($W$13/1440)+($AL$13/1440),"hh:mm")</f>
        <v>0.47222222222222221</v>
      </c>
      <c r="H34" s="152"/>
      <c r="I34" s="152"/>
      <c r="J34" s="153"/>
      <c r="K34" s="154" t="str">
        <f>$C$21</f>
        <v>TV Jahn Hiesfeld II</v>
      </c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76" t="s">
        <v>14</v>
      </c>
      <c r="AC34" s="155" t="str">
        <f>$C$23</f>
        <v>DJK Vierlinden I</v>
      </c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6"/>
      <c r="AU34" s="156"/>
      <c r="AV34" s="148"/>
      <c r="AW34" s="148"/>
      <c r="AX34" s="75"/>
    </row>
    <row r="35" spans="1:50" s="6" customFormat="1" ht="18" customHeight="1">
      <c r="B35" s="131">
        <v>5</v>
      </c>
      <c r="C35" s="131"/>
      <c r="D35" s="132">
        <v>1</v>
      </c>
      <c r="E35" s="132"/>
      <c r="F35" s="132"/>
      <c r="G35" s="141">
        <f>G34+TEXT($T$13*($W$13/1440)+(($AL$13/1440)*2),"hh:mm")</f>
        <v>0.49305555555555552</v>
      </c>
      <c r="H35" s="141"/>
      <c r="I35" s="141"/>
      <c r="J35" s="141"/>
      <c r="K35" s="157" t="str">
        <f>$C$23</f>
        <v>DJK Vierlinden I</v>
      </c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77" t="s">
        <v>14</v>
      </c>
      <c r="AC35" s="158" t="str">
        <f>$C$20</f>
        <v>TV Jahn Hiesfeld I</v>
      </c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9"/>
      <c r="AU35" s="159"/>
      <c r="AV35" s="160"/>
      <c r="AW35" s="160"/>
      <c r="AX35" s="75"/>
    </row>
    <row r="36" spans="1:50" s="6" customFormat="1" ht="18" customHeight="1" thickBot="1">
      <c r="B36" s="149">
        <v>6</v>
      </c>
      <c r="C36" s="149"/>
      <c r="D36" s="150">
        <v>1</v>
      </c>
      <c r="E36" s="150"/>
      <c r="F36" s="150"/>
      <c r="G36" s="151">
        <f>G35+TEXT($T$13*($W$13/1440)+($AL$13/1440),"hh:mm")</f>
        <v>0.51041666666666663</v>
      </c>
      <c r="H36" s="152"/>
      <c r="I36" s="152"/>
      <c r="J36" s="153"/>
      <c r="K36" s="154" t="str">
        <f>$C$22</f>
        <v>TV Voerde I</v>
      </c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76" t="s">
        <v>14</v>
      </c>
      <c r="AC36" s="155" t="str">
        <f>$C$21</f>
        <v>TV Jahn Hiesfeld II</v>
      </c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6"/>
      <c r="AU36" s="156"/>
      <c r="AV36" s="148"/>
      <c r="AW36" s="148"/>
      <c r="AX36" s="75"/>
    </row>
    <row r="37" spans="1:50" s="6" customFormat="1" ht="16.5" customHeight="1"/>
    <row r="38" spans="1:50" s="6" customFormat="1" ht="16.5" customHeight="1"/>
    <row r="39" spans="1:50" s="6" customFormat="1" ht="15"/>
    <row r="40" spans="1:50" s="86" customFormat="1" ht="21" customHeight="1">
      <c r="B40" s="87" t="s">
        <v>41</v>
      </c>
      <c r="D40" s="79" t="s">
        <v>42</v>
      </c>
    </row>
    <row r="41" spans="1:50" s="86" customFormat="1" ht="21" customHeight="1">
      <c r="B41" s="87"/>
      <c r="D41" s="79"/>
    </row>
    <row r="42" spans="1:50" customFormat="1" ht="21" customHeight="1" thickBot="1">
      <c r="A42" s="78"/>
      <c r="B42" s="79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</row>
    <row r="43" spans="1:50" s="81" customFormat="1" ht="15.75" customHeight="1" thickBot="1">
      <c r="A43" s="80"/>
      <c r="B43" s="80"/>
      <c r="C43" s="80"/>
      <c r="D43" s="80"/>
      <c r="E43" s="80"/>
      <c r="F43" s="80"/>
      <c r="G43" s="80"/>
      <c r="H43" s="80"/>
      <c r="I43" s="108" t="s">
        <v>33</v>
      </c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10" t="s">
        <v>34</v>
      </c>
      <c r="AG43" s="109"/>
      <c r="AH43" s="111"/>
      <c r="AI43" s="109" t="s">
        <v>35</v>
      </c>
      <c r="AJ43" s="109"/>
      <c r="AK43" s="109"/>
      <c r="AL43" s="109" t="s">
        <v>17</v>
      </c>
      <c r="AM43" s="109"/>
      <c r="AN43" s="109"/>
      <c r="AO43" s="109"/>
      <c r="AP43" s="109" t="s">
        <v>36</v>
      </c>
      <c r="AQ43" s="109"/>
      <c r="AR43" s="112"/>
      <c r="AV43" s="80"/>
    </row>
    <row r="44" spans="1:50" customFormat="1" ht="15">
      <c r="A44" s="78"/>
      <c r="B44" s="78"/>
      <c r="C44" s="78"/>
      <c r="D44" s="78"/>
      <c r="E44" s="78"/>
      <c r="F44" s="78"/>
      <c r="G44" s="78"/>
      <c r="H44" s="78"/>
      <c r="I44" s="113" t="s">
        <v>37</v>
      </c>
      <c r="J44" s="113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5"/>
      <c r="AG44" s="116"/>
      <c r="AH44" s="117"/>
      <c r="AI44" s="115"/>
      <c r="AJ44" s="115"/>
      <c r="AK44" s="115"/>
      <c r="AL44" s="118"/>
      <c r="AM44" s="118"/>
      <c r="AN44" s="82"/>
      <c r="AO44" s="83"/>
      <c r="AP44" s="119"/>
      <c r="AQ44" s="119"/>
      <c r="AR44" s="119"/>
      <c r="AS44" s="78"/>
      <c r="AT44" s="78"/>
      <c r="AU44" s="78"/>
      <c r="AV44" s="78"/>
    </row>
    <row r="45" spans="1:50" customFormat="1" ht="15">
      <c r="A45" s="78"/>
      <c r="B45" s="78"/>
      <c r="C45" s="78"/>
      <c r="D45" s="78"/>
      <c r="E45" s="78"/>
      <c r="F45" s="78"/>
      <c r="G45" s="78"/>
      <c r="H45" s="78"/>
      <c r="I45" s="101" t="s">
        <v>38</v>
      </c>
      <c r="J45" s="101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3"/>
      <c r="AG45" s="104"/>
      <c r="AH45" s="105"/>
      <c r="AI45" s="106"/>
      <c r="AJ45" s="106"/>
      <c r="AK45" s="106"/>
      <c r="AL45" s="107"/>
      <c r="AM45" s="107"/>
      <c r="AN45" s="84"/>
      <c r="AO45" s="85"/>
      <c r="AP45" s="92"/>
      <c r="AQ45" s="92"/>
      <c r="AR45" s="92"/>
      <c r="AS45" s="78"/>
      <c r="AT45" s="78"/>
      <c r="AU45" s="78"/>
      <c r="AV45" s="78"/>
    </row>
    <row r="46" spans="1:50" customFormat="1" ht="15">
      <c r="A46" s="78"/>
      <c r="B46" s="78"/>
      <c r="C46" s="78"/>
      <c r="D46" s="78"/>
      <c r="E46" s="78"/>
      <c r="F46" s="78"/>
      <c r="G46" s="78"/>
      <c r="H46" s="78"/>
      <c r="I46" s="101" t="s">
        <v>39</v>
      </c>
      <c r="J46" s="101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3"/>
      <c r="AG46" s="104"/>
      <c r="AH46" s="105"/>
      <c r="AI46" s="106"/>
      <c r="AJ46" s="106"/>
      <c r="AK46" s="106"/>
      <c r="AL46" s="107"/>
      <c r="AM46" s="107"/>
      <c r="AN46" s="84"/>
      <c r="AO46" s="85"/>
      <c r="AP46" s="92"/>
      <c r="AQ46" s="92"/>
      <c r="AR46" s="92"/>
      <c r="AS46" s="78"/>
      <c r="AT46" s="78"/>
      <c r="AU46" s="78"/>
      <c r="AV46" s="78"/>
    </row>
    <row r="47" spans="1:50" customFormat="1" ht="15.75" thickBot="1">
      <c r="A47" s="78"/>
      <c r="B47" s="78"/>
      <c r="C47" s="78"/>
      <c r="D47" s="78"/>
      <c r="E47" s="78"/>
      <c r="F47" s="78"/>
      <c r="G47" s="78"/>
      <c r="H47" s="78"/>
      <c r="I47" s="93" t="s">
        <v>40</v>
      </c>
      <c r="J47" s="93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5"/>
      <c r="AG47" s="96"/>
      <c r="AH47" s="97"/>
      <c r="AI47" s="98"/>
      <c r="AJ47" s="98"/>
      <c r="AK47" s="98"/>
      <c r="AL47" s="99"/>
      <c r="AM47" s="99"/>
      <c r="AN47" s="90"/>
      <c r="AO47" s="91"/>
      <c r="AP47" s="100"/>
      <c r="AQ47" s="100"/>
      <c r="AR47" s="100"/>
      <c r="AS47" s="78"/>
      <c r="AT47" s="78"/>
      <c r="AU47" s="78"/>
      <c r="AV47" s="78"/>
    </row>
    <row r="48" spans="1:50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  <row r="145" s="6" customFormat="1" ht="15"/>
    <row r="146" s="6" customFormat="1" ht="15"/>
    <row r="147" s="6" customFormat="1" ht="15"/>
    <row r="148" s="6" customFormat="1" ht="15"/>
    <row r="149" s="6" customFormat="1" ht="15"/>
    <row r="150" s="6" customFormat="1" ht="15"/>
    <row r="151" s="6" customFormat="1" ht="15"/>
    <row r="152" s="6" customFormat="1" ht="15"/>
    <row r="153" s="6" customFormat="1" ht="15"/>
    <row r="154" s="6" customFormat="1" ht="15"/>
    <row r="155" s="6" customFormat="1" ht="15"/>
    <row r="156" s="6" customFormat="1" ht="15"/>
    <row r="157" s="6" customFormat="1" ht="15"/>
    <row r="158" s="6" customFormat="1" ht="15"/>
    <row r="159" s="6" customFormat="1" ht="15"/>
    <row r="160" s="6" customFormat="1" ht="15"/>
    <row r="161" s="6" customFormat="1" ht="15"/>
    <row r="162" s="6" customFormat="1" ht="15"/>
    <row r="163" s="6" customFormat="1" ht="15"/>
    <row r="164" s="6" customFormat="1" ht="15"/>
    <row r="165" s="6" customFormat="1" ht="15"/>
    <row r="166" s="6" customFormat="1" ht="15"/>
    <row r="167" s="6" customFormat="1" ht="15"/>
    <row r="168" s="6" customFormat="1" ht="15"/>
    <row r="169" s="6" customFormat="1" ht="15"/>
    <row r="170" s="6" customFormat="1" ht="15"/>
    <row r="171" s="6" customFormat="1" ht="15"/>
    <row r="172" s="6" customFormat="1" ht="15"/>
    <row r="173" s="6" customFormat="1" ht="15"/>
    <row r="174" s="6" customFormat="1" ht="15"/>
    <row r="175" s="6" customFormat="1" ht="15"/>
    <row r="176" s="6" customFormat="1" ht="15"/>
    <row r="177" s="6" customFormat="1" ht="15"/>
    <row r="178" s="6" customFormat="1" ht="15"/>
    <row r="179" s="6" customFormat="1" ht="15"/>
    <row r="180" s="6" customFormat="1" ht="15"/>
    <row r="181" s="6" customFormat="1" ht="15"/>
    <row r="182" s="6" customFormat="1" ht="15"/>
    <row r="183" s="6" customFormat="1" ht="15"/>
    <row r="184" s="6" customFormat="1" ht="15"/>
    <row r="185" s="6" customFormat="1" ht="15"/>
    <row r="186" s="6" customFormat="1" ht="15"/>
    <row r="187" s="6" customFormat="1" ht="15"/>
    <row r="188" s="6" customFormat="1" ht="15"/>
    <row r="189" s="6" customFormat="1" ht="15"/>
    <row r="190" s="6" customFormat="1" ht="15"/>
    <row r="191" s="6" customFormat="1" ht="15"/>
    <row r="192" s="6" customFormat="1" ht="15"/>
    <row r="193" s="6" customFormat="1" ht="15"/>
    <row r="194" s="6" customFormat="1" ht="15"/>
    <row r="195" s="6" customFormat="1" ht="15"/>
    <row r="196" s="6" customFormat="1" ht="15"/>
    <row r="197" s="6" customFormat="1" ht="15"/>
    <row r="198" s="6" customFormat="1" ht="15"/>
    <row r="199" s="6" customFormat="1" ht="15"/>
    <row r="200" s="6" customFormat="1" ht="15"/>
    <row r="201" s="6" customFormat="1" ht="15"/>
    <row r="202" s="6" customFormat="1" ht="15"/>
    <row r="203" s="6" customFormat="1" ht="15"/>
    <row r="204" s="6" customFormat="1" ht="15"/>
    <row r="205" s="6" customFormat="1" ht="15"/>
    <row r="206" s="6" customFormat="1" ht="15"/>
    <row r="207" s="6" customFormat="1" ht="15"/>
    <row r="208" s="6" customFormat="1" ht="15"/>
    <row r="209" s="6" customFormat="1" ht="15"/>
    <row r="210" s="6" customFormat="1" ht="15"/>
    <row r="211" s="6" customFormat="1" ht="15"/>
    <row r="212" s="6" customFormat="1" ht="15"/>
    <row r="213" s="6" customFormat="1" ht="15"/>
    <row r="214" s="6" customFormat="1" ht="15"/>
    <row r="215" s="6" customFormat="1" ht="15"/>
    <row r="216" s="6" customFormat="1" ht="15"/>
    <row r="217" s="6" customFormat="1" ht="15"/>
    <row r="218" s="6" customFormat="1" ht="15"/>
    <row r="219" s="6" customFormat="1" ht="15"/>
    <row r="220" s="6" customFormat="1" ht="15"/>
    <row r="221" s="6" customFormat="1" ht="15"/>
    <row r="222" s="6" customFormat="1" ht="15"/>
    <row r="223" s="6" customFormat="1" ht="15"/>
    <row r="224" s="6" customFormat="1" ht="15"/>
    <row r="225" s="6" customFormat="1" ht="15"/>
    <row r="226" s="6" customFormat="1" ht="15"/>
    <row r="227" s="6" customFormat="1" ht="15"/>
    <row r="228" s="6" customFormat="1" ht="15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</sheetData>
  <sheetProtection selectLockedCells="1"/>
  <mergeCells count="95">
    <mergeCell ref="AP45:AR45"/>
    <mergeCell ref="I45:J45"/>
    <mergeCell ref="K45:AE45"/>
    <mergeCell ref="AF45:AH45"/>
    <mergeCell ref="AI45:AK45"/>
    <mergeCell ref="AL45:AM45"/>
    <mergeCell ref="AT35:AU35"/>
    <mergeCell ref="AV35:AW35"/>
    <mergeCell ref="AV36:AW36"/>
    <mergeCell ref="B36:C36"/>
    <mergeCell ref="D36:F36"/>
    <mergeCell ref="G36:J36"/>
    <mergeCell ref="K36:AA36"/>
    <mergeCell ref="AC36:AS36"/>
    <mergeCell ref="AT36:AU36"/>
    <mergeCell ref="B35:C35"/>
    <mergeCell ref="D35:F35"/>
    <mergeCell ref="G35:J35"/>
    <mergeCell ref="K35:AA35"/>
    <mergeCell ref="AC35:AS35"/>
    <mergeCell ref="AV34:AW34"/>
    <mergeCell ref="B34:C34"/>
    <mergeCell ref="D34:F34"/>
    <mergeCell ref="G34:J34"/>
    <mergeCell ref="K34:AA34"/>
    <mergeCell ref="AC34:AS34"/>
    <mergeCell ref="AT34:AU34"/>
    <mergeCell ref="G33:J33"/>
    <mergeCell ref="K33:AA33"/>
    <mergeCell ref="AC33:AS33"/>
    <mergeCell ref="AT33:AU33"/>
    <mergeCell ref="AV33:AW33"/>
    <mergeCell ref="AV32:AW32"/>
    <mergeCell ref="B32:C32"/>
    <mergeCell ref="D32:F32"/>
    <mergeCell ref="G32:J32"/>
    <mergeCell ref="K32:AA32"/>
    <mergeCell ref="AC32:AS32"/>
    <mergeCell ref="AT32:AU32"/>
    <mergeCell ref="AT30:AW30"/>
    <mergeCell ref="B31:C31"/>
    <mergeCell ref="D31:F31"/>
    <mergeCell ref="G31:J31"/>
    <mergeCell ref="K31:AA31"/>
    <mergeCell ref="AC31:AS31"/>
    <mergeCell ref="AT31:AU31"/>
    <mergeCell ref="AV31:AW31"/>
    <mergeCell ref="B30:C30"/>
    <mergeCell ref="D30:F30"/>
    <mergeCell ref="G30:J30"/>
    <mergeCell ref="K30:AS30"/>
    <mergeCell ref="B2:AP2"/>
    <mergeCell ref="B3:AP3"/>
    <mergeCell ref="B6:AP6"/>
    <mergeCell ref="B8:AP8"/>
    <mergeCell ref="B10:AP10"/>
    <mergeCell ref="B5:AP5"/>
    <mergeCell ref="AP44:AR44"/>
    <mergeCell ref="C21:W21"/>
    <mergeCell ref="G13:J13"/>
    <mergeCell ref="T13:U13"/>
    <mergeCell ref="W13:Z13"/>
    <mergeCell ref="AA13:AC13"/>
    <mergeCell ref="C19:W19"/>
    <mergeCell ref="C20:W20"/>
    <mergeCell ref="AD13:AJ13"/>
    <mergeCell ref="AL13:AO13"/>
    <mergeCell ref="O13:S13"/>
    <mergeCell ref="B13:F13"/>
    <mergeCell ref="C22:W22"/>
    <mergeCell ref="C23:W23"/>
    <mergeCell ref="B33:C33"/>
    <mergeCell ref="D33:F33"/>
    <mergeCell ref="I44:J44"/>
    <mergeCell ref="K44:AE44"/>
    <mergeCell ref="AF44:AH44"/>
    <mergeCell ref="AI44:AK44"/>
    <mergeCell ref="AL44:AM44"/>
    <mergeCell ref="I43:AE43"/>
    <mergeCell ref="AF43:AH43"/>
    <mergeCell ref="AI43:AK43"/>
    <mergeCell ref="AL43:AO43"/>
    <mergeCell ref="AP43:AR43"/>
    <mergeCell ref="AP46:AR46"/>
    <mergeCell ref="I47:J47"/>
    <mergeCell ref="K47:AE47"/>
    <mergeCell ref="AF47:AH47"/>
    <mergeCell ref="AI47:AK47"/>
    <mergeCell ref="AL47:AM47"/>
    <mergeCell ref="AP47:AR47"/>
    <mergeCell ref="I46:J46"/>
    <mergeCell ref="K46:AE46"/>
    <mergeCell ref="AF46:AH46"/>
    <mergeCell ref="AI46:AK46"/>
    <mergeCell ref="AL46:AM46"/>
  </mergeCells>
  <conditionalFormatting sqref="AU31:AU36">
    <cfRule type="expression" dxfId="29" priority="15" stopIfTrue="1">
      <formula>AND(AX31&lt;&gt;"",ISBLANK(AU31))</formula>
    </cfRule>
    <cfRule type="expression" dxfId="28" priority="16" stopIfTrue="1">
      <formula>ISBLANK(AU31)</formula>
    </cfRule>
  </conditionalFormatting>
  <conditionalFormatting sqref="AV31:AW36">
    <cfRule type="expression" dxfId="27" priority="1" stopIfTrue="1">
      <formula>AND(AT31&lt;&gt;"",ISBLANK(AV31))</formula>
    </cfRule>
    <cfRule type="expression" dxfId="26" priority="2" stopIfTrue="1">
      <formula>ISBLANK(AV31)</formula>
    </cfRule>
  </conditionalFormatting>
  <conditionalFormatting sqref="K31:K36">
    <cfRule type="expression" dxfId="25" priority="19" stopIfTrue="1">
      <formula>AND(AT31&gt;AV31,AT31&lt;&gt;"",AV31&lt;&gt;"")</formula>
    </cfRule>
    <cfRule type="expression" dxfId="24" priority="20" stopIfTrue="1">
      <formula>AND(AT31=AV31,AT31&lt;&gt;"",AV31&lt;&gt;"")</formula>
    </cfRule>
    <cfRule type="expression" dxfId="23" priority="21" stopIfTrue="1">
      <formula>AND(AT31&lt;AV31,AT31&lt;&gt;"",AV31&lt;&gt;"")</formula>
    </cfRule>
  </conditionalFormatting>
  <conditionalFormatting sqref="AA31:AA36">
    <cfRule type="expression" dxfId="22" priority="22" stopIfTrue="1">
      <formula>AND(BM31&gt;BP31,BM31&lt;&gt;"",BP31&lt;&gt;"")</formula>
    </cfRule>
    <cfRule type="expression" dxfId="21" priority="23" stopIfTrue="1">
      <formula>AND(BM31=BP31,BM31&lt;&gt;"",BP31&lt;&gt;"")</formula>
    </cfRule>
    <cfRule type="expression" dxfId="20" priority="24" stopIfTrue="1">
      <formula>AND(BM31&lt;BP31,BM31&lt;&gt;"",BP31&lt;&gt;"")</formula>
    </cfRule>
  </conditionalFormatting>
  <conditionalFormatting sqref="L31:L36">
    <cfRule type="expression" dxfId="19" priority="25" stopIfTrue="1">
      <formula>AND(#REF!&gt;AW31,#REF!&lt;&gt;"",AW31&lt;&gt;"")</formula>
    </cfRule>
    <cfRule type="expression" dxfId="18" priority="26" stopIfTrue="1">
      <formula>AND(#REF!=AW31,#REF!&lt;&gt;"",AW31&lt;&gt;"")</formula>
    </cfRule>
    <cfRule type="expression" dxfId="17" priority="27" stopIfTrue="1">
      <formula>AND(#REF!&lt;AW31,#REF!&lt;&gt;"",AW31&lt;&gt;"")</formula>
    </cfRule>
  </conditionalFormatting>
  <conditionalFormatting sqref="AC31:AC36">
    <cfRule type="expression" dxfId="16" priority="40" stopIfTrue="1">
      <formula>AND(AV31&gt;AT31,AT31&lt;&gt;"",AV31&lt;&gt;"")</formula>
    </cfRule>
    <cfRule type="expression" dxfId="15" priority="41" stopIfTrue="1">
      <formula>AND(AV31=AT31,AT31&lt;&gt;"",AV31&lt;&gt;"")</formula>
    </cfRule>
    <cfRule type="expression" dxfId="14" priority="42" stopIfTrue="1">
      <formula>AND(AV31&lt;AT31,AT31&lt;&gt;"",AV31&lt;&gt;"")</formula>
    </cfRule>
  </conditionalFormatting>
  <conditionalFormatting sqref="AS31:AS36">
    <cfRule type="expression" dxfId="13" priority="46" stopIfTrue="1">
      <formula>AND(BP31&gt;BM31,BM31&lt;&gt;"",BP31&lt;&gt;"")</formula>
    </cfRule>
    <cfRule type="expression" dxfId="12" priority="47" stopIfTrue="1">
      <formula>AND(BP31=BM31,BM31&lt;&gt;"",BP31&lt;&gt;"")</formula>
    </cfRule>
    <cfRule type="expression" dxfId="11" priority="48" stopIfTrue="1">
      <formula>AND(BP31&lt;BM31,BM31&lt;&gt;"",BP31&lt;&gt;"")</formula>
    </cfRule>
  </conditionalFormatting>
  <conditionalFormatting sqref="AD31:AD36">
    <cfRule type="expression" dxfId="10" priority="49" stopIfTrue="1">
      <formula>AND(AW31&gt;#REF!,#REF!&lt;&gt;"",AW31&lt;&gt;"")</formula>
    </cfRule>
    <cfRule type="expression" dxfId="9" priority="50" stopIfTrue="1">
      <formula>AND(AW31=#REF!,#REF!&lt;&gt;"",AW31&lt;&gt;"")</formula>
    </cfRule>
    <cfRule type="expression" dxfId="8" priority="51" stopIfTrue="1">
      <formula>AND(AW31&lt;#REF!,#REF!&lt;&gt;"",AW31&lt;&gt;"")</formula>
    </cfRule>
  </conditionalFormatting>
  <conditionalFormatting sqref="AT31:AT36">
    <cfRule type="expression" dxfId="7" priority="87" stopIfTrue="1">
      <formula>AND(AV31&lt;&gt;"",ISBLANK(AT31))</formula>
    </cfRule>
    <cfRule type="expression" dxfId="6" priority="88" stopIfTrue="1">
      <formula>ISBLANK(AT31)</formula>
    </cfRule>
  </conditionalFormatting>
  <conditionalFormatting sqref="M31:Z36">
    <cfRule type="expression" dxfId="5" priority="89" stopIfTrue="1">
      <formula>AND(AU31&gt;AX31,AU31&lt;&gt;"",AX31&lt;&gt;"")</formula>
    </cfRule>
    <cfRule type="expression" dxfId="4" priority="90" stopIfTrue="1">
      <formula>AND(AU31=AX31,AU31&lt;&gt;"",AX31&lt;&gt;"")</formula>
    </cfRule>
    <cfRule type="expression" dxfId="3" priority="91" stopIfTrue="1">
      <formula>AND(AU31&lt;AX31,AU31&lt;&gt;"",AX31&lt;&gt;"")</formula>
    </cfRule>
  </conditionalFormatting>
  <conditionalFormatting sqref="AE31:AR36">
    <cfRule type="expression" dxfId="2" priority="92" stopIfTrue="1">
      <formula>AND(AX31&gt;AU31,AU31&lt;&gt;"",AX31&lt;&gt;"")</formula>
    </cfRule>
    <cfRule type="expression" dxfId="1" priority="93" stopIfTrue="1">
      <formula>AND(AX31=AU31,AU31&lt;&gt;"",AX31&lt;&gt;"")</formula>
    </cfRule>
    <cfRule type="expression" dxfId="0" priority="94" stopIfTrue="1">
      <formula>AND(AX31&lt;AU31,AU31&lt;&gt;"",AX31&lt;&gt;"")</formula>
    </cfRule>
  </conditionalFormatting>
  <dataValidations count="2">
    <dataValidation type="whole" operator="greaterThanOrEqual" allowBlank="1" showErrorMessage="1" errorTitle="Fehler" error="Nur Zahlen eingeben!" sqref="AT31:AW36 W13:Z15 AL13:AP15">
      <formula1>0</formula1>
      <formula2>0</formula2>
    </dataValidation>
    <dataValidation type="list" allowBlank="1" showErrorMessage="1" sqref="T13:V15">
      <formula1>$B$31:$B$32</formula1>
      <formula2>0</formula2>
    </dataValidation>
  </dataValidations>
  <printOptions horizontalCentered="1"/>
  <pageMargins left="0.19685039370078741" right="0.19685039370078741" top="0.39370078740157483" bottom="0.39370078740157483" header="0.51181102362204722" footer="0"/>
  <pageSetup paperSize="9" scale="93" firstPageNumber="0" pageOrder="overThenDown" orientation="portrait" horizontalDpi="300" verticalDpi="300" r:id="rId1"/>
  <headerFooter alignWithMargins="0"/>
  <ignoredErrors>
    <ignoredError sqref="K32 AC33 G33:J3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H56"/>
  <sheetViews>
    <sheetView showGridLines="0" showRowColHeaders="0" workbookViewId="0"/>
  </sheetViews>
  <sheetFormatPr baseColWidth="10" defaultRowHeight="12.75"/>
  <cols>
    <col min="1" max="2" width="2.85546875" customWidth="1"/>
    <col min="3" max="3" width="1.85546875" customWidth="1"/>
    <col min="4" max="4" width="24.5703125" customWidth="1"/>
    <col min="5" max="6" width="12.5703125" customWidth="1"/>
    <col min="7" max="8" width="3.42578125" customWidth="1"/>
    <col min="9" max="9" width="6.42578125" customWidth="1"/>
    <col min="10" max="10" width="3.7109375" customWidth="1"/>
    <col min="12" max="12" width="5.7109375" customWidth="1"/>
    <col min="13" max="15" width="2.85546875" customWidth="1"/>
    <col min="17" max="17" width="12.5703125" customWidth="1"/>
    <col min="18" max="21" width="3" customWidth="1"/>
    <col min="23" max="23" width="12.5703125" customWidth="1"/>
    <col min="24" max="27" width="3" customWidth="1"/>
    <col min="29" max="29" width="17.140625" customWidth="1"/>
    <col min="30" max="30" width="1.85546875" customWidth="1"/>
    <col min="31" max="31" width="1.5703125" customWidth="1"/>
    <col min="33" max="34" width="1.85546875" customWidth="1"/>
    <col min="35" max="35" width="3.42578125" customWidth="1"/>
    <col min="37" max="37" width="1.85546875" customWidth="1"/>
    <col min="38" max="40" width="3" customWidth="1"/>
    <col min="41" max="41" width="7.42578125" customWidth="1"/>
    <col min="43" max="43" width="1.85546875" customWidth="1"/>
    <col min="44" max="46" width="3" customWidth="1"/>
    <col min="48" max="48" width="4.140625" customWidth="1"/>
    <col min="49" max="51" width="3" customWidth="1"/>
  </cols>
  <sheetData>
    <row r="2" spans="2:86" s="11" customFormat="1">
      <c r="AK2" s="14"/>
      <c r="AL2" s="15"/>
      <c r="AM2" s="16"/>
      <c r="AN2" s="16"/>
      <c r="AO2" s="17"/>
      <c r="AP2" s="18"/>
      <c r="AQ2" s="18"/>
      <c r="AR2" s="18"/>
      <c r="AS2" s="19"/>
      <c r="AT2" s="18"/>
      <c r="AU2" s="18"/>
      <c r="AV2" s="18"/>
      <c r="AW2" s="18"/>
      <c r="AX2" s="18"/>
    </row>
    <row r="3" spans="2:86" s="11" customFormat="1">
      <c r="C3" s="20">
        <v>1</v>
      </c>
      <c r="D3" s="20">
        <v>2</v>
      </c>
      <c r="E3" s="20">
        <v>3</v>
      </c>
      <c r="F3" s="17">
        <v>4</v>
      </c>
      <c r="G3" s="17">
        <v>5</v>
      </c>
      <c r="H3" s="17">
        <v>6</v>
      </c>
      <c r="I3" s="17">
        <v>7</v>
      </c>
      <c r="J3" s="17">
        <v>8</v>
      </c>
      <c r="K3" s="17">
        <v>9</v>
      </c>
      <c r="L3" s="21">
        <v>10</v>
      </c>
      <c r="M3" s="17">
        <v>11</v>
      </c>
      <c r="N3" s="22">
        <v>12</v>
      </c>
      <c r="O3" s="17">
        <v>13</v>
      </c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23"/>
      <c r="AW3" s="23"/>
      <c r="AX3" s="18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4" spans="2:86" s="11" customFormat="1" ht="24">
      <c r="B4" s="17"/>
      <c r="C4" s="20"/>
      <c r="D4" s="20"/>
      <c r="E4" s="20"/>
      <c r="F4" s="20"/>
      <c r="G4" s="17" t="s">
        <v>18</v>
      </c>
      <c r="H4" s="17" t="s">
        <v>14</v>
      </c>
      <c r="I4" s="20" t="s">
        <v>19</v>
      </c>
      <c r="J4" s="20" t="s">
        <v>20</v>
      </c>
      <c r="K4" s="17"/>
      <c r="L4" s="20" t="s">
        <v>21</v>
      </c>
      <c r="M4" s="17" t="s">
        <v>22</v>
      </c>
      <c r="N4" s="22" t="s">
        <v>15</v>
      </c>
      <c r="O4" s="17" t="s">
        <v>16</v>
      </c>
      <c r="Q4" s="24" t="s">
        <v>17</v>
      </c>
      <c r="R4" s="25" t="e">
        <f>Q5</f>
        <v>#N/A</v>
      </c>
      <c r="S4" s="25" t="e">
        <f>Q6</f>
        <v>#N/A</v>
      </c>
      <c r="T4" s="25" t="e">
        <f>Q7</f>
        <v>#N/A</v>
      </c>
      <c r="U4" s="25" t="e">
        <f>Q8</f>
        <v>#N/A</v>
      </c>
      <c r="V4" s="2"/>
      <c r="W4" s="24" t="s">
        <v>19</v>
      </c>
      <c r="X4" s="25" t="e">
        <f>W5</f>
        <v>#N/A</v>
      </c>
      <c r="Y4" s="25" t="e">
        <f>W6</f>
        <v>#N/A</v>
      </c>
      <c r="Z4" s="25" t="e">
        <f>W7</f>
        <v>#N/A</v>
      </c>
      <c r="AA4" s="25" t="e">
        <f>W8</f>
        <v>#N/A</v>
      </c>
      <c r="AB4" s="2"/>
      <c r="AC4" s="2"/>
      <c r="AD4" s="2"/>
      <c r="AE4" s="2"/>
      <c r="AF4" s="2"/>
      <c r="AG4" s="26"/>
      <c r="AH4" s="27"/>
      <c r="AI4" s="27"/>
      <c r="AJ4" s="28"/>
      <c r="AK4" s="29" t="e">
        <f>MATCH(1,AD5:AD8,0)</f>
        <v>#N/A</v>
      </c>
      <c r="AL4" s="30"/>
      <c r="AM4" s="31"/>
      <c r="AN4" s="31"/>
      <c r="AO4" s="31"/>
      <c r="AP4" s="28"/>
      <c r="AQ4" s="32" t="e">
        <f ca="1">MATCH(1,OFFSET($AD$5:$AD$8,AK4,0),0)+AK4</f>
        <v>#N/A</v>
      </c>
      <c r="AR4" s="31"/>
      <c r="AS4" s="31"/>
      <c r="AT4" s="31"/>
      <c r="AU4" s="31"/>
      <c r="AV4" s="32" t="e">
        <f ca="1">MATCH(1,OFFSET($AD$5:$AD$8,AQ4,0),0)+AQ4</f>
        <v>#N/A</v>
      </c>
      <c r="AW4" s="31"/>
      <c r="AX4" s="31"/>
      <c r="AY4" s="31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pans="2:86" s="11" customFormat="1">
      <c r="B5" s="17">
        <v>1</v>
      </c>
      <c r="C5" s="20" t="e">
        <f>RANK(D5,$D$5:$D$8,1)</f>
        <v>#N/A</v>
      </c>
      <c r="D5" s="20" t="e">
        <f>E5+ROW()/1000</f>
        <v>#N/A</v>
      </c>
      <c r="E5" s="20" t="e">
        <f>RANK(K5,$K$5:$K$8)</f>
        <v>#N/A</v>
      </c>
      <c r="F5" s="17" t="e">
        <f>VLOOKUP(B5,Ergebniseingabe!$B$20:$W$23,2,0)</f>
        <v>#N/A</v>
      </c>
      <c r="G5" s="18" t="e">
        <f>SUMPRODUCT((F5=Ergebniseingabe!$K$31:$AA$36)*(Ergebniseingabe!$AT$31:$AT$36))+SUMPRODUCT((F5=Ergebniseingabe!$AC$31:$AS$36)*(Ergebniseingabe!$AV$31:$AV$36))</f>
        <v>#N/A</v>
      </c>
      <c r="H5" s="18" t="e">
        <f>SUMPRODUCT((F5=Ergebniseingabe!$K$31:$AA$36)*(Ergebniseingabe!$AV$31:$AV$36))+SUMPRODUCT((F5=Ergebniseingabe!$AC$31:$AS$36)*(Ergebniseingabe!$AT$31:$AT$36))</f>
        <v>#N/A</v>
      </c>
      <c r="I5" s="18" t="e">
        <f>(SUMPRODUCT((F5=Ergebniseingabe!$K$31:$AA$36)*((Ergebniseingabe!$AT$31:$AT$36)&gt;(Ergebniseingabe!$AV$31:$AV$36)))+SUMPRODUCT((F5=Ergebniseingabe!$AC$31:$AS$36)*((Ergebniseingabe!$AV$31:$AV$36)&gt;(Ergebniseingabe!$AT$31:$AT$36))))*3+SUMPRODUCT(((F5=Ergebniseingabe!$K$31:$AA$36)+(F5=Ergebniseingabe!$AC$31:$AS$36))*((Ergebniseingabe!$AV$31:$AV$36)=(Ergebniseingabe!$AT$31:$AT$36))*NOT(ISBLANK(Ergebniseingabe!$AT$31:$AT$36)))</f>
        <v>#N/A</v>
      </c>
      <c r="J5" s="19" t="e">
        <f>G5-H5</f>
        <v>#N/A</v>
      </c>
      <c r="K5" s="33" t="e">
        <f>AC5+AI5+AO5</f>
        <v>#N/A</v>
      </c>
      <c r="L5" s="18" t="e">
        <f>SUMPRODUCT((Ergebniseingabe!$K$31:$AA$36=F5)*(Ergebniseingabe!$AT$31:$AT$36&lt;&gt;""))+SUMPRODUCT((Ergebniseingabe!$AC$31:$AS$36=F5)*(Ergebniseingabe!$AV$31:$AV$36&lt;&gt;""))</f>
        <v>#N/A</v>
      </c>
      <c r="M5" s="18" t="e">
        <f>SUMPRODUCT((Ergebniseingabe!$K$31:$AA$36=F5)*(Ergebniseingabe!$AT$31:$AT$36&gt;Ergebniseingabe!$AV$31:$AV$36))+SUMPRODUCT((Ergebniseingabe!$AC$31:$AS$36=F5)*(Ergebniseingabe!$AT$31:$AT$36&lt;Ergebniseingabe!$AV$31:$AV$36))</f>
        <v>#N/A</v>
      </c>
      <c r="N5" s="18" t="e">
        <f>SUMPRODUCT((Ergebniseingabe!$K$31:$AS$36=F5)*(Ergebniseingabe!$AT$31:$AT$36=Ergebniseingabe!$AV$31:$AV$36)*(Ergebniseingabe!$AT$31:$AT$36&lt;&gt;"")*(Ergebniseingabe!$AV$31:$AV$36&lt;&gt;""))</f>
        <v>#N/A</v>
      </c>
      <c r="O5" s="18" t="e">
        <f>SUMPRODUCT((Ergebniseingabe!$K$31:$AA$36=F5)*(Ergebniseingabe!$AT$31:$AT$36&lt;Ergebniseingabe!$AV$31:$AV$36))+SUMPRODUCT((Ergebniseingabe!$AC$31:$AS$36=F5)*(Ergebniseingabe!$AT$31:$AT$36&gt;Ergebniseingabe!$AV$31:$AV$36))</f>
        <v>#N/A</v>
      </c>
      <c r="Q5" s="34" t="e">
        <f>$F$5</f>
        <v>#N/A</v>
      </c>
      <c r="R5" s="35"/>
      <c r="S5" s="36" t="e">
        <f>IF(AND(Q5&amp;$S$4=VLOOKUP(Q5&amp;$S$4,$D$23:$I$46,1,0),VLOOKUP(Q5&amp;$S$4,$D$23:$I$46,6,0)&lt;&gt;""),VLOOKUP(Q5&amp;$S$4,$D$23:$I$46,6,0),0)</f>
        <v>#N/A</v>
      </c>
      <c r="T5" s="36" t="e">
        <f>IF(AND(Q5&amp;$T$4=VLOOKUP(Q5&amp;$T$4,$D$23:$I$46,1,0),VLOOKUP(Q5&amp;$T$4,$D$23:$I$46,6,0)&lt;&gt;""),VLOOKUP(Q5&amp;$T$4,$D$23:$I$46,6,0),0)</f>
        <v>#N/A</v>
      </c>
      <c r="U5" s="36" t="e">
        <f>IF(AND(Q5&amp;$U$4=VLOOKUP(Q5&amp;$U$4,$D$23:$I$46,1,0),VLOOKUP(Q5&amp;$U$4,$D$23:$I$46,6,0)&lt;&gt;""),VLOOKUP(Q5&amp;$U$4,$D$23:$I$46,6,0),0)</f>
        <v>#N/A</v>
      </c>
      <c r="V5" s="2"/>
      <c r="W5" s="34" t="e">
        <f>Q5</f>
        <v>#N/A</v>
      </c>
      <c r="X5" s="35"/>
      <c r="Y5" s="36">
        <f>IF(AND(ISNUMBER(S5),ISNUMBER(R6)),IF(S5&gt;R6,3,IF(S5=R6,1,0)),0)</f>
        <v>0</v>
      </c>
      <c r="Z5" s="36">
        <f>IF(AND(ISNUMBER(T5),ISNUMBER(R7)),IF(T5&gt;R7,3,IF(T5=R7,1,0)),0)</f>
        <v>0</v>
      </c>
      <c r="AA5" s="36">
        <f>IF(AND(ISNUMBER(U5),ISNUMBER(R8)),IF(U5&gt;R8,3,IF(U5=R8,1,0)),0)</f>
        <v>0</v>
      </c>
      <c r="AB5" s="2"/>
      <c r="AC5" s="37" t="e">
        <f>I5*100000+J5*1000+G5</f>
        <v>#N/A</v>
      </c>
      <c r="AD5" s="37">
        <f>COUNTIF(AC5:AC8,AC5)</f>
        <v>4</v>
      </c>
      <c r="AE5" s="37" t="str">
        <f>IF(AD5=1,"x","")</f>
        <v/>
      </c>
      <c r="AF5" s="2"/>
      <c r="AG5" s="38" t="e">
        <f>IF(AE5="x",1,IF(AC6=AC5,2,IF(AC7=AC5,3,4)))</f>
        <v>#N/A</v>
      </c>
      <c r="AH5" s="29" t="e">
        <f>INDEX(X5:AA5,1,AG5)</f>
        <v>#N/A</v>
      </c>
      <c r="AI5" s="39">
        <f>IF(OR($AD$9=2,$AD$9=4),AH5/10,0)</f>
        <v>0</v>
      </c>
      <c r="AJ5" s="28"/>
      <c r="AK5" s="40"/>
      <c r="AL5" s="29" t="e">
        <f ca="1">I5-INDEX(X5:AA5,1,$AK$4)-AR5-AW5</f>
        <v>#N/A</v>
      </c>
      <c r="AM5" s="29" t="e">
        <f ca="1">J5-INDEX(R5:U5,1,AK4)-INDEX(R5:R8,AK4,1)-ABS(AS5)-ABS(AX5)</f>
        <v>#N/A</v>
      </c>
      <c r="AN5" s="29" t="e">
        <f ca="1">G5-INDEX(R5:U5,1,$AK$4)-AT5-AY5</f>
        <v>#N/A</v>
      </c>
      <c r="AO5" s="41">
        <f>IF(OR($AD$9&lt;&gt;3,AE5="x"),0,AL5/10+AM5/1000+AN5/100000)</f>
        <v>0</v>
      </c>
      <c r="AP5" s="28"/>
      <c r="AQ5" s="42"/>
      <c r="AR5" s="29">
        <f ca="1">IF(ISNA($AQ$4),0,INDEX(X5:AA5,1,$AQ$4))</f>
        <v>0</v>
      </c>
      <c r="AS5" s="29">
        <f ca="1">IF(ISNA($AQ$4),0,(INDEX(R5:U5,1,AQ4)-INDEX(R5:R8,AQ4,1)))</f>
        <v>0</v>
      </c>
      <c r="AT5" s="29">
        <f ca="1">IF(ISNA($AQ$4),0,INDEX(R5:U5,1,$AQ$4))</f>
        <v>0</v>
      </c>
      <c r="AU5" s="27"/>
      <c r="AV5" s="42"/>
      <c r="AW5" s="29">
        <f ca="1">IF(ISNA($AV$4),0,INDEX(X5:AA5,1,$AV$4))</f>
        <v>0</v>
      </c>
      <c r="AX5" s="29">
        <f ca="1">IF(ISNA($AV$4),0,(INDEX(R5:U5,1,AV4)-INDEX(R5:R8,AV4,1)))</f>
        <v>0</v>
      </c>
      <c r="AY5" s="29">
        <f ca="1">IF(ISNA($AV$4),0,INDEX(R5:U5,1,$AV$4))</f>
        <v>0</v>
      </c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2:86" s="11" customFormat="1">
      <c r="B6" s="17">
        <v>2</v>
      </c>
      <c r="C6" s="20" t="e">
        <f>RANK(D6,$D$5:$D$8,1)</f>
        <v>#N/A</v>
      </c>
      <c r="D6" s="20" t="e">
        <f>E6+ROW()/1000</f>
        <v>#N/A</v>
      </c>
      <c r="E6" s="20" t="e">
        <f>RANK(K6,$K$5:$K$8)</f>
        <v>#N/A</v>
      </c>
      <c r="F6" s="17" t="e">
        <f>VLOOKUP(B6,Ergebniseingabe!$B$20:$W$23,2,0)</f>
        <v>#N/A</v>
      </c>
      <c r="G6" s="18" t="e">
        <f>SUMPRODUCT((F6=Ergebniseingabe!$K$31:$AA$36)*(Ergebniseingabe!$AT$31:$AT$36))+SUMPRODUCT((F6=Ergebniseingabe!$AC$31:$AS$36)*(Ergebniseingabe!$AV$31:$AV$36))</f>
        <v>#N/A</v>
      </c>
      <c r="H6" s="18" t="e">
        <f>SUMPRODUCT((F6=Ergebniseingabe!$K$31:$AA$36)*(Ergebniseingabe!$AV$31:$AV$36))+SUMPRODUCT((F6=Ergebniseingabe!$AC$31:$AS$36)*(Ergebniseingabe!$AT$31:$AT$36))</f>
        <v>#N/A</v>
      </c>
      <c r="I6" s="18" t="e">
        <f>(SUMPRODUCT((F6=Ergebniseingabe!$K$31:$AA$36)*((Ergebniseingabe!$AT$31:$AT$36)&gt;(Ergebniseingabe!$AV$31:$AV$36)))+SUMPRODUCT((F6=Ergebniseingabe!$AC$31:$AS$36)*((Ergebniseingabe!$AV$31:$AV$36)&gt;(Ergebniseingabe!$AT$31:$AT$36))))*3+SUMPRODUCT(((F6=Ergebniseingabe!$K$31:$AA$36)+(F6=Ergebniseingabe!$AC$31:$AS$36))*((Ergebniseingabe!$AV$31:$AV$36)=(Ergebniseingabe!$AT$31:$AT$36))*NOT(ISBLANK(Ergebniseingabe!$AT$31:$AT$36)))</f>
        <v>#N/A</v>
      </c>
      <c r="J6" s="19" t="e">
        <f>G6-H6</f>
        <v>#N/A</v>
      </c>
      <c r="K6" s="33" t="e">
        <f>AC6+AI6+AO6</f>
        <v>#N/A</v>
      </c>
      <c r="L6" s="18" t="e">
        <f>SUMPRODUCT((Ergebniseingabe!$K$31:$AA$36=F6)*(Ergebniseingabe!$AT$31:$AT$36&lt;&gt;""))+SUMPRODUCT((Ergebniseingabe!$AC$31:$AS$36=F6)*(Ergebniseingabe!$AV$31:$AV$36&lt;&gt;""))</f>
        <v>#N/A</v>
      </c>
      <c r="M6" s="18" t="e">
        <f>SUMPRODUCT((Ergebniseingabe!$K$31:$AA$36=F6)*(Ergebniseingabe!$AT$31:$AT$36&gt;Ergebniseingabe!$AV$31:$AV$36))+SUMPRODUCT((Ergebniseingabe!$AC$31:$AS$36=F6)*(Ergebniseingabe!$AT$31:$AT$36&lt;Ergebniseingabe!$AV$31:$AV$36))</f>
        <v>#N/A</v>
      </c>
      <c r="N6" s="18" t="e">
        <f>SUMPRODUCT((Ergebniseingabe!$K$31:$AS$36=F6)*(Ergebniseingabe!$AT$31:$AT$36=Ergebniseingabe!$AV$31:$AV$36)*(Ergebniseingabe!$AT$31:$AT$36&lt;&gt;"")*(Ergebniseingabe!$AV$31:$AV$36&lt;&gt;""))</f>
        <v>#N/A</v>
      </c>
      <c r="O6" s="18" t="e">
        <f>SUMPRODUCT((Ergebniseingabe!$K$31:$AA$36=F6)*(Ergebniseingabe!$AT$31:$AT$36&lt;Ergebniseingabe!$AV$31:$AV$36))+SUMPRODUCT((Ergebniseingabe!$AC$31:$AS$36=F6)*(Ergebniseingabe!$AT$31:$AT$36&gt;Ergebniseingabe!$AV$31:$AV$36))</f>
        <v>#N/A</v>
      </c>
      <c r="Q6" s="34" t="e">
        <f>$F$6</f>
        <v>#N/A</v>
      </c>
      <c r="R6" s="36" t="e">
        <f>IF(AND(Q6&amp;$R$4=VLOOKUP(Q6&amp;$R$4,$D$23:$I$46,1,0),VLOOKUP(Q6&amp;$R$4,$D$23:$I$46,6,0)&lt;&gt;""),VLOOKUP(Q6&amp;$R$4,$D$23:$I$46,6,0),0)</f>
        <v>#N/A</v>
      </c>
      <c r="S6" s="35"/>
      <c r="T6" s="36" t="e">
        <f>IF(AND(Q6&amp;$T$4=VLOOKUP(Q6&amp;$T$4,$D$23:$I$46,1,0),VLOOKUP(Q6&amp;$T$4,$D$23:$I$46,6,0)&lt;&gt;""),VLOOKUP(Q6&amp;$T$4,$D$23:$I$46,6,0),0)</f>
        <v>#N/A</v>
      </c>
      <c r="U6" s="36" t="e">
        <f>IF(AND(Q6&amp;$U$4=VLOOKUP(Q6&amp;$U$4,$D$23:$I$46,1,0),VLOOKUP(Q6&amp;$U$4,$D$23:$I$46,6,0)&lt;&gt;""),VLOOKUP(Q6&amp;$U$4,$D$23:$I$46,6,0),0)</f>
        <v>#N/A</v>
      </c>
      <c r="V6" s="2"/>
      <c r="W6" s="43" t="e">
        <f>Q6</f>
        <v>#N/A</v>
      </c>
      <c r="X6" s="36">
        <f>IF(AND(ISNUMBER(R6),ISNUMBER(S5)),IF(R6&gt;S5,3,IF(R6=S5,1,0)),0)</f>
        <v>0</v>
      </c>
      <c r="Y6" s="35"/>
      <c r="Z6" s="36">
        <f>IF(AND(ISNUMBER(T6),ISNUMBER(S7)),IF(T6&gt;S7,3,IF(T6=S7,1,0)),0)</f>
        <v>0</v>
      </c>
      <c r="AA6" s="36">
        <f>IF(AND(ISNUMBER(U6),ISNUMBER(S8)),IF(U6&gt;S8,3,IF(U6=S8,1,0)),0)</f>
        <v>0</v>
      </c>
      <c r="AB6" s="2"/>
      <c r="AC6" s="37" t="e">
        <f>I6*100000+J6*1000+G6</f>
        <v>#N/A</v>
      </c>
      <c r="AD6" s="44">
        <f>COUNTIF(AC5:AC8,AC6)</f>
        <v>4</v>
      </c>
      <c r="AE6" s="44" t="str">
        <f>IF(AD6=1,"x","")</f>
        <v/>
      </c>
      <c r="AF6" s="2"/>
      <c r="AG6" s="38" t="e">
        <f>IF(AE6="x",2,IF(AC7=AC6,3,IF(AC8=AC6,4,1)))</f>
        <v>#N/A</v>
      </c>
      <c r="AH6" s="29" t="e">
        <f>INDEX(X6:AA6,1,AG6)</f>
        <v>#N/A</v>
      </c>
      <c r="AI6" s="39">
        <f>IF(OR($AD$9=2,$AD$9=4),AH6/10,0)</f>
        <v>0</v>
      </c>
      <c r="AJ6" s="28"/>
      <c r="AK6" s="40"/>
      <c r="AL6" s="29" t="e">
        <f ca="1">I6-INDEX(X6:AA6,1,$AK$4)-AR6-AW6</f>
        <v>#N/A</v>
      </c>
      <c r="AM6" s="29" t="e">
        <f ca="1">J6-INDEX(R6:U6,1,AK4)-INDEX(S5:S8,AK4,1)-ABS(AS6)-ABS(AX6)</f>
        <v>#N/A</v>
      </c>
      <c r="AN6" s="29" t="e">
        <f ca="1">G6-INDEX(R6:U6,1,$AK$4)-AT6-AY6</f>
        <v>#N/A</v>
      </c>
      <c r="AO6" s="41">
        <f>IF(OR($AD$9&lt;&gt;3,AE6="x"),0,AL6/10+AM6/1000+AN6/100000)</f>
        <v>0</v>
      </c>
      <c r="AP6" s="28"/>
      <c r="AQ6" s="42"/>
      <c r="AR6" s="29">
        <f ca="1">IF(ISNA($AQ$4),0,INDEX(X6:AA6,1,$AQ$4))</f>
        <v>0</v>
      </c>
      <c r="AS6" s="29">
        <f ca="1">IF(ISNA($AQ$4),0,(INDEX(R6:U6,1,AQ4)-INDEX(S5:S8,AQ4,1)))</f>
        <v>0</v>
      </c>
      <c r="AT6" s="29">
        <f ca="1">IF(ISNA($AQ$4),0,INDEX(R6:U6,1,$AQ$4))</f>
        <v>0</v>
      </c>
      <c r="AU6" s="27"/>
      <c r="AV6" s="42"/>
      <c r="AW6" s="29">
        <f ca="1">IF(ISNA($AV$4),0,INDEX(X6:AA6,1,$AV$4))</f>
        <v>0</v>
      </c>
      <c r="AX6" s="29">
        <f ca="1">IF(ISNA($AV$4),0,(INDEX(R6:U6,1,AV4)-INDEX(S5:S8,AV4,1)))</f>
        <v>0</v>
      </c>
      <c r="AY6" s="29">
        <f ca="1">IF(ISNA($AV$4),0,INDEX(R6:U6,1,$AV$4))</f>
        <v>0</v>
      </c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</row>
    <row r="7" spans="2:86" s="11" customFormat="1">
      <c r="B7" s="17">
        <v>3</v>
      </c>
      <c r="C7" s="20" t="e">
        <f>RANK(D7,$D$5:$D$8,1)</f>
        <v>#N/A</v>
      </c>
      <c r="D7" s="20" t="e">
        <f>E7+ROW()/1000</f>
        <v>#N/A</v>
      </c>
      <c r="E7" s="20" t="e">
        <f>RANK(K7,$K$5:$K$8)</f>
        <v>#N/A</v>
      </c>
      <c r="F7" s="17" t="e">
        <f>VLOOKUP(B7,Ergebniseingabe!$B$20:$W$23,2,0)</f>
        <v>#N/A</v>
      </c>
      <c r="G7" s="18" t="e">
        <f>SUMPRODUCT((F7=Ergebniseingabe!$K$31:$AA$36)*(Ergebniseingabe!$AT$31:$AT$36))+SUMPRODUCT((F7=Ergebniseingabe!$AC$31:$AS$36)*(Ergebniseingabe!$AV$31:$AV$36))</f>
        <v>#N/A</v>
      </c>
      <c r="H7" s="18" t="e">
        <f>SUMPRODUCT((F7=Ergebniseingabe!$K$31:$AA$36)*(Ergebniseingabe!$AV$31:$AV$36))+SUMPRODUCT((F7=Ergebniseingabe!$AC$31:$AS$36)*(Ergebniseingabe!$AT$31:$AT$36))</f>
        <v>#N/A</v>
      </c>
      <c r="I7" s="18" t="e">
        <f>(SUMPRODUCT((F7=Ergebniseingabe!$K$31:$AA$36)*((Ergebniseingabe!$AT$31:$AT$36)&gt;(Ergebniseingabe!$AV$31:$AV$36)))+SUMPRODUCT((F7=Ergebniseingabe!$AC$31:$AS$36)*((Ergebniseingabe!$AV$31:$AV$36)&gt;(Ergebniseingabe!$AT$31:$AT$36))))*3+SUMPRODUCT(((F7=Ergebniseingabe!$K$31:$AA$36)+(F7=Ergebniseingabe!$AC$31:$AS$36))*((Ergebniseingabe!$AV$31:$AV$36)=(Ergebniseingabe!$AT$31:$AT$36))*NOT(ISBLANK(Ergebniseingabe!$AT$31:$AT$36)))</f>
        <v>#N/A</v>
      </c>
      <c r="J7" s="19" t="e">
        <f>G7-H7</f>
        <v>#N/A</v>
      </c>
      <c r="K7" s="33" t="e">
        <f>AC7+AI7+AO7</f>
        <v>#N/A</v>
      </c>
      <c r="L7" s="18" t="e">
        <f>SUMPRODUCT((Ergebniseingabe!$K$31:$AA$36=F7)*(Ergebniseingabe!$AT$31:$AT$36&lt;&gt;""))+SUMPRODUCT((Ergebniseingabe!$AC$31:$AS$36=F7)*(Ergebniseingabe!$AV$31:$AV$36&lt;&gt;""))</f>
        <v>#N/A</v>
      </c>
      <c r="M7" s="18" t="e">
        <f>SUMPRODUCT((Ergebniseingabe!$K$31:$AA$36=F7)*(Ergebniseingabe!$AT$31:$AT$36&gt;Ergebniseingabe!$AV$31:$AV$36))+SUMPRODUCT((Ergebniseingabe!$AC$31:$AS$36=F7)*(Ergebniseingabe!$AT$31:$AT$36&lt;Ergebniseingabe!$AV$31:$AV$36))</f>
        <v>#N/A</v>
      </c>
      <c r="N7" s="18" t="e">
        <f>SUMPRODUCT((Ergebniseingabe!$K$31:$AS$36=F7)*(Ergebniseingabe!$AT$31:$AT$36=Ergebniseingabe!$AV$31:$AV$36)*(Ergebniseingabe!$AT$31:$AT$36&lt;&gt;"")*(Ergebniseingabe!$AV$31:$AV$36&lt;&gt;""))</f>
        <v>#N/A</v>
      </c>
      <c r="O7" s="18" t="e">
        <f>SUMPRODUCT((Ergebniseingabe!$K$31:$AA$36=F7)*(Ergebniseingabe!$AT$31:$AT$36&lt;Ergebniseingabe!$AV$31:$AV$36))+SUMPRODUCT((Ergebniseingabe!$AC$31:$AS$36=F7)*(Ergebniseingabe!$AT$31:$AT$36&gt;Ergebniseingabe!$AV$31:$AV$36))</f>
        <v>#N/A</v>
      </c>
      <c r="Q7" s="34" t="e">
        <f>$F$7</f>
        <v>#N/A</v>
      </c>
      <c r="R7" s="36" t="e">
        <f>IF(AND(Q7&amp;$R$4=VLOOKUP(Q7&amp;$R$4,$D$23:$I$46,1,0),VLOOKUP(Q7&amp;$R$4,$D$23:$I$46,6,0)&lt;&gt;""),VLOOKUP(Q7&amp;$R$4,$D$23:$I$46,6,0),0)</f>
        <v>#N/A</v>
      </c>
      <c r="S7" s="36" t="e">
        <f>IF(AND(Q7&amp;$S$4=VLOOKUP(Q7&amp;$S$4,$D$23:$I$46,1,0),VLOOKUP(Q7&amp;$S$4,$D$23:$I$46,6,0)&lt;&gt;""),VLOOKUP(Q7&amp;$S$4,$D$23:$I$46,6,0),0)</f>
        <v>#N/A</v>
      </c>
      <c r="T7" s="35"/>
      <c r="U7" s="36" t="e">
        <f>IF(AND(Q7&amp;$U$4=VLOOKUP(Q7&amp;$U$4,$D$23:$I$46,1,0),VLOOKUP(Q7&amp;$U$4,$D$23:$I$46,6,0)&lt;&gt;""),VLOOKUP(Q7&amp;$U$4,$D$23:$I$46,6,0),0)</f>
        <v>#N/A</v>
      </c>
      <c r="V7" s="2"/>
      <c r="W7" s="43" t="e">
        <f>Q7</f>
        <v>#N/A</v>
      </c>
      <c r="X7" s="36">
        <f>IF(AND(ISNUMBER(R7),ISNUMBER(T5)),IF(R7&gt;T5,3,IF(R7=T5,1,0)),0)</f>
        <v>0</v>
      </c>
      <c r="Y7" s="36">
        <f>IF(AND(ISNUMBER(S7),ISNUMBER(T6)),IF(S7&gt;T6,3,IF(S7=T6,1,0)),0)</f>
        <v>0</v>
      </c>
      <c r="Z7" s="35"/>
      <c r="AA7" s="36">
        <f>IF(AND(ISNUMBER(U7),ISNUMBER(T8)),IF(U7&gt;T8,3,IF(U7=T8,1,0)),0)</f>
        <v>0</v>
      </c>
      <c r="AB7" s="2"/>
      <c r="AC7" s="37" t="e">
        <f>I7*100000+J7*1000+G7</f>
        <v>#N/A</v>
      </c>
      <c r="AD7" s="45">
        <f>COUNTIF(AC5:AC8,AC7)</f>
        <v>4</v>
      </c>
      <c r="AE7" s="44" t="str">
        <f>IF(AD7=1,"x","")</f>
        <v/>
      </c>
      <c r="AF7" s="2"/>
      <c r="AG7" s="38" t="e">
        <f>IF(AE7="x",3,IF(AC8=AC7,4,IF(AC6=AC7,2,1)))</f>
        <v>#N/A</v>
      </c>
      <c r="AH7" s="29" t="e">
        <f>INDEX(X7:AA7,1,AG7)</f>
        <v>#N/A</v>
      </c>
      <c r="AI7" s="39">
        <f>IF(OR($AD$9=2,$AD$9=4),AH7/10,0)</f>
        <v>0</v>
      </c>
      <c r="AJ7" s="28"/>
      <c r="AK7" s="40"/>
      <c r="AL7" s="29" t="e">
        <f ca="1">I7-INDEX(X7:AA7,1,$AK$4)-AR7-AW7</f>
        <v>#N/A</v>
      </c>
      <c r="AM7" s="29" t="e">
        <f ca="1">J7-INDEX(R7:U7,1,AK4)-INDEX(T5:T8,AK4,1)-ABS(AS7)-ABS(AX7)</f>
        <v>#N/A</v>
      </c>
      <c r="AN7" s="29" t="e">
        <f ca="1">G7-INDEX(R7:U7,1,$AK$4)-AT7-AY7</f>
        <v>#N/A</v>
      </c>
      <c r="AO7" s="41">
        <f>IF(OR($AD$9&lt;&gt;3,AE7="x"),0,AL7/10+AM7/1000+AN7/100000)</f>
        <v>0</v>
      </c>
      <c r="AP7" s="28"/>
      <c r="AQ7" s="42"/>
      <c r="AR7" s="29">
        <f ca="1">IF(ISNA($AQ$4),0,INDEX(X7:AA7,1,$AQ$4))</f>
        <v>0</v>
      </c>
      <c r="AS7" s="29">
        <f ca="1">IF(ISNA($AQ$4),0,(INDEX(R7:U7,1,AQ4)-INDEX(T5:T8,AQ4,1)))</f>
        <v>0</v>
      </c>
      <c r="AT7" s="29">
        <f ca="1">IF(ISNA($AQ$4),0,INDEX(R7:U7,1,$AQ$4))</f>
        <v>0</v>
      </c>
      <c r="AU7" s="27"/>
      <c r="AV7" s="42"/>
      <c r="AW7" s="29">
        <f ca="1">IF(ISNA($AV$4),0,INDEX(X7:AA7,1,$AV$4))</f>
        <v>0</v>
      </c>
      <c r="AX7" s="29">
        <f ca="1">IF(ISNA($AV$4),0,(INDEX(R7:U7,1,AV4)-INDEX(T5:T8,AV4,1)))</f>
        <v>0</v>
      </c>
      <c r="AY7" s="29">
        <f ca="1">IF(ISNA($AV$4),0,INDEX(R7:U7,1,$AV$4))</f>
        <v>0</v>
      </c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2:86" s="11" customFormat="1">
      <c r="B8" s="17">
        <v>4</v>
      </c>
      <c r="C8" s="20" t="e">
        <f>RANK(D8,$D$5:$D$8,1)</f>
        <v>#N/A</v>
      </c>
      <c r="D8" s="20" t="e">
        <f>E8+ROW()/1000</f>
        <v>#N/A</v>
      </c>
      <c r="E8" s="20" t="e">
        <f>RANK(K8,$K$5:$K$8)</f>
        <v>#N/A</v>
      </c>
      <c r="F8" s="17" t="e">
        <f>VLOOKUP(B8,Ergebniseingabe!$B$20:$W$23,2,0)</f>
        <v>#N/A</v>
      </c>
      <c r="G8" s="18" t="e">
        <f>SUMPRODUCT((F8=Ergebniseingabe!$K$31:$AA$36)*(Ergebniseingabe!$AT$31:$AT$36))+SUMPRODUCT((F8=Ergebniseingabe!$AC$31:$AS$36)*(Ergebniseingabe!$AV$31:$AV$36))</f>
        <v>#N/A</v>
      </c>
      <c r="H8" s="18" t="e">
        <f>SUMPRODUCT((F8=Ergebniseingabe!$K$31:$AA$36)*(Ergebniseingabe!$AV$31:$AV$36))+SUMPRODUCT((F8=Ergebniseingabe!$AC$31:$AS$36)*(Ergebniseingabe!$AT$31:$AT$36))</f>
        <v>#N/A</v>
      </c>
      <c r="I8" s="18" t="e">
        <f>(SUMPRODUCT((F8=Ergebniseingabe!$K$31:$AA$36)*((Ergebniseingabe!$AT$31:$AT$36)&gt;(Ergebniseingabe!$AV$31:$AV$36)))+SUMPRODUCT((F8=Ergebniseingabe!$AC$31:$AS$36)*((Ergebniseingabe!$AV$31:$AV$36)&gt;(Ergebniseingabe!$AT$31:$AT$36))))*3+SUMPRODUCT(((F8=Ergebniseingabe!$K$31:$AA$36)+(F8=Ergebniseingabe!$AC$31:$AS$36))*((Ergebniseingabe!$AV$31:$AV$36)=(Ergebniseingabe!$AT$31:$AT$36))*NOT(ISBLANK(Ergebniseingabe!$AT$31:$AT$36)))</f>
        <v>#N/A</v>
      </c>
      <c r="J8" s="19" t="e">
        <f>G8-H8</f>
        <v>#N/A</v>
      </c>
      <c r="K8" s="33" t="e">
        <f>AC8+AI8+AO8</f>
        <v>#N/A</v>
      </c>
      <c r="L8" s="18" t="e">
        <f>SUMPRODUCT((Ergebniseingabe!$K$31:$AA$36=F8)*(Ergebniseingabe!$AT$31:$AT$36&lt;&gt;""))+SUMPRODUCT((Ergebniseingabe!$AC$31:$AS$36=F8)*(Ergebniseingabe!$AV$31:$AV$36&lt;&gt;""))</f>
        <v>#N/A</v>
      </c>
      <c r="M8" s="18" t="e">
        <f>SUMPRODUCT((Ergebniseingabe!$K$31:$AA$36=F8)*(Ergebniseingabe!$AT$31:$AT$36&gt;Ergebniseingabe!$AV$31:$AV$36))+SUMPRODUCT((Ergebniseingabe!$AC$31:$AS$36=F8)*(Ergebniseingabe!$AT$31:$AT$36&lt;Ergebniseingabe!$AV$31:$AV$36))</f>
        <v>#N/A</v>
      </c>
      <c r="N8" s="18" t="e">
        <f>SUMPRODUCT((Ergebniseingabe!$K$31:$AS$36=F8)*(Ergebniseingabe!$AT$31:$AT$36=Ergebniseingabe!$AV$31:$AV$36)*(Ergebniseingabe!$AT$31:$AT$36&lt;&gt;"")*(Ergebniseingabe!$AV$31:$AV$36&lt;&gt;""))</f>
        <v>#N/A</v>
      </c>
      <c r="O8" s="18" t="e">
        <f>SUMPRODUCT((Ergebniseingabe!$K$31:$AA$36=F8)*(Ergebniseingabe!$AT$31:$AT$36&lt;Ergebniseingabe!$AV$31:$AV$36))+SUMPRODUCT((Ergebniseingabe!$AC$31:$AS$36=F8)*(Ergebniseingabe!$AT$31:$AT$36&gt;Ergebniseingabe!$AV$31:$AV$36))</f>
        <v>#N/A</v>
      </c>
      <c r="Q8" s="46" t="e">
        <f>$F$8</f>
        <v>#N/A</v>
      </c>
      <c r="R8" s="36" t="e">
        <f>IF(AND(Q8&amp;$R$4=VLOOKUP(Q8&amp;$R$4,$D$23:$I$46,1,0),VLOOKUP(Q8&amp;$R$4,$D$23:$I$46,6,0)&lt;&gt;""),VLOOKUP(Q8&amp;$R$4,$D$23:$I$46,6,0),0)</f>
        <v>#N/A</v>
      </c>
      <c r="S8" s="36" t="e">
        <f>IF(AND(Q8&amp;$S$4=VLOOKUP(Q8&amp;$S$4,$D$23:$I$46,1,0),VLOOKUP(Q8&amp;$S$4,$D$23:$I$46,6,0)&lt;&gt;""),VLOOKUP(Q8&amp;$S$4,$D$23:$I$46,6,0),0)</f>
        <v>#N/A</v>
      </c>
      <c r="T8" s="36" t="e">
        <f>IF(AND(Q8&amp;$T$4=VLOOKUP(Q8&amp;$T$4,$D$23:$I$46,1,0),VLOOKUP(Q8&amp;$T$4,$D$23:$I$46,6,0)&lt;&gt;""),VLOOKUP(Q8&amp;$T$4,$D$23:$I$46,6,0),0)</f>
        <v>#N/A</v>
      </c>
      <c r="U8" s="35"/>
      <c r="V8" s="2"/>
      <c r="W8" s="47" t="e">
        <f>Q8</f>
        <v>#N/A</v>
      </c>
      <c r="X8" s="36">
        <f>IF(AND(ISNUMBER(R8),ISNUMBER(U5)),IF(R8&gt;U5,3,IF(R8=U5,1,0)),0)</f>
        <v>0</v>
      </c>
      <c r="Y8" s="36">
        <f>IF(AND(ISNUMBER(S8),ISNUMBER(U6)),IF(S8&gt;U6,3,IF(S8=U6,1,0)),0)</f>
        <v>0</v>
      </c>
      <c r="Z8" s="36">
        <f>IF(AND(ISNUMBER(T8),ISNUMBER(U7)),IF(T8&gt;U7,3,IF(T8=U7,1,0)),0)</f>
        <v>0</v>
      </c>
      <c r="AA8" s="35"/>
      <c r="AB8" s="2"/>
      <c r="AC8" s="37" t="e">
        <f>I8*100000+J8*1000+G8</f>
        <v>#N/A</v>
      </c>
      <c r="AD8" s="48">
        <f>COUNTIF(AC5:AC8,AC8)</f>
        <v>4</v>
      </c>
      <c r="AE8" s="48" t="str">
        <f>IF(AD8=1,"x","")</f>
        <v/>
      </c>
      <c r="AF8" s="2"/>
      <c r="AG8" s="38" t="e">
        <f>IF(AE8="x",4,IF(AC5=AC8,1,IF(AC6=AC8,2,3)))</f>
        <v>#N/A</v>
      </c>
      <c r="AH8" s="29" t="e">
        <f>INDEX(X8:AA8,1,AG8)</f>
        <v>#N/A</v>
      </c>
      <c r="AI8" s="39">
        <f>IF(OR($AD$9=2,$AD$9=4),AH8/10,0)</f>
        <v>0</v>
      </c>
      <c r="AJ8" s="28"/>
      <c r="AK8" s="27"/>
      <c r="AL8" s="29" t="e">
        <f ca="1">I8-INDEX(X8:AA8,1,$AK$4)-AR8-AW8</f>
        <v>#N/A</v>
      </c>
      <c r="AM8" s="29" t="e">
        <f ca="1">J8-INDEX(R8:U8,1,AK4)-INDEX(U5:U8,AK4,1)-ABS(AS8)-ABS(AX8)</f>
        <v>#N/A</v>
      </c>
      <c r="AN8" s="29" t="e">
        <f ca="1">G8-INDEX(R8:U8,1,$AK$4)-AT8-AY8</f>
        <v>#N/A</v>
      </c>
      <c r="AO8" s="41">
        <f>IF(OR($AD$9&lt;&gt;3,AE8="x"),0,AL8/10+AM8/1000+AN8/100000)</f>
        <v>0</v>
      </c>
      <c r="AP8" s="28"/>
      <c r="AQ8" s="42"/>
      <c r="AR8" s="29">
        <f ca="1">IF(ISNA($AQ$4),0,INDEX(X8:AA8,1,$AQ$4))</f>
        <v>0</v>
      </c>
      <c r="AS8" s="29">
        <f ca="1">IF(ISNA($AQ$4),0,(INDEX(R8:U8,1,AQ4)-INDEX(U5:U8,AQ4,1)))</f>
        <v>0</v>
      </c>
      <c r="AT8" s="29">
        <f ca="1">IF(ISNA($AQ$4),0,INDEX(R8:U8,1,$AQ$4))</f>
        <v>0</v>
      </c>
      <c r="AU8" s="27"/>
      <c r="AV8" s="42"/>
      <c r="AW8" s="29">
        <f ca="1">IF(ISNA($AV$4),0,INDEX(X8:AA8,1,$AV$4))</f>
        <v>0</v>
      </c>
      <c r="AX8" s="29">
        <f ca="1">IF(ISNA($AV$4),0,(INDEX(R8:U8,1,AV4)-INDEX(U5:U8,AV4,1)))</f>
        <v>0</v>
      </c>
      <c r="AY8" s="29">
        <f ca="1">IF(ISNA($AV$4),0,INDEX(R8:U8,1,$AV$4))</f>
        <v>0</v>
      </c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2:86" s="11" customFormat="1" ht="36">
      <c r="B9" s="17">
        <f>COUNT((B5:B8))*(COUNT(B5:B8)-1)</f>
        <v>12</v>
      </c>
      <c r="C9" s="20"/>
      <c r="D9" s="20"/>
      <c r="E9" s="20">
        <f>COUNTIF($E$5:$E$8,1)</f>
        <v>0</v>
      </c>
      <c r="F9" s="17"/>
      <c r="G9" s="21"/>
      <c r="H9" s="21"/>
      <c r="I9" s="21"/>
      <c r="J9" s="21"/>
      <c r="K9" s="17"/>
      <c r="L9" s="21" t="e">
        <f>SUM(L5:L8)</f>
        <v>#N/A</v>
      </c>
      <c r="M9" s="17"/>
      <c r="N9" s="22"/>
      <c r="O9" s="17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49" t="s">
        <v>23</v>
      </c>
      <c r="AD9" s="50">
        <f>MOD(MIN(AD5:AD8)*MAX(AD5:AD8),11)</f>
        <v>5</v>
      </c>
      <c r="AE9" s="31"/>
      <c r="AF9" s="2"/>
      <c r="AG9" s="40"/>
      <c r="AH9" s="27"/>
      <c r="AI9" s="27"/>
      <c r="AJ9" s="28"/>
      <c r="AK9" s="40"/>
      <c r="AL9" s="51" t="s">
        <v>19</v>
      </c>
      <c r="AM9" s="51" t="s">
        <v>20</v>
      </c>
      <c r="AN9" s="51" t="s">
        <v>24</v>
      </c>
      <c r="AO9" s="31"/>
      <c r="AP9" s="28"/>
      <c r="AQ9" s="31"/>
      <c r="AR9" s="51" t="s">
        <v>19</v>
      </c>
      <c r="AS9" s="51" t="s">
        <v>20</v>
      </c>
      <c r="AT9" s="51" t="s">
        <v>24</v>
      </c>
      <c r="AU9" s="31"/>
      <c r="AV9" s="31"/>
      <c r="AW9" s="51" t="s">
        <v>19</v>
      </c>
      <c r="AX9" s="51" t="s">
        <v>20</v>
      </c>
      <c r="AY9" s="51" t="s">
        <v>24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2:86" s="11" customFormat="1">
      <c r="B10" s="20"/>
      <c r="C10" s="20"/>
      <c r="D10" s="20"/>
      <c r="E10" s="20">
        <f>COUNTIF($E$5:$E$8,2)</f>
        <v>0</v>
      </c>
      <c r="F10" s="20"/>
      <c r="G10" s="20"/>
      <c r="H10" s="20"/>
      <c r="I10" s="20"/>
      <c r="J10" s="20"/>
      <c r="K10" s="20"/>
      <c r="L10" s="20"/>
      <c r="M10" s="20"/>
      <c r="N10" s="22"/>
      <c r="O10" s="17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2:86" s="11" customFormat="1">
      <c r="B11" s="20"/>
      <c r="C11" s="20"/>
      <c r="D11" s="20"/>
      <c r="E11" s="20">
        <f>COUNTIF($E$5:$E$8,3)</f>
        <v>0</v>
      </c>
      <c r="F11" s="20"/>
      <c r="G11" s="20"/>
      <c r="H11" s="20"/>
      <c r="I11" s="20"/>
      <c r="J11" s="20"/>
      <c r="K11" s="20"/>
      <c r="L11" s="20"/>
      <c r="M11" s="20"/>
      <c r="N11" s="22"/>
      <c r="O11" s="17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2:86" s="11" customFormat="1">
      <c r="B12" s="20"/>
      <c r="C12" s="20"/>
      <c r="D12" s="20"/>
      <c r="E12" s="20">
        <f>COUNTIF($E$5:$E$8,4)</f>
        <v>0</v>
      </c>
      <c r="F12" s="20"/>
      <c r="G12" s="20"/>
      <c r="H12" s="20"/>
      <c r="I12" s="20"/>
      <c r="J12" s="20"/>
      <c r="K12" s="20"/>
      <c r="L12" s="20"/>
      <c r="M12" s="20"/>
      <c r="N12" s="22"/>
      <c r="O12" s="17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2:86" s="11" customFormat="1" ht="72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2"/>
      <c r="O13" s="17"/>
      <c r="Q13" s="24" t="s">
        <v>17</v>
      </c>
      <c r="R13" s="25" t="e">
        <f>Q14</f>
        <v>#N/A</v>
      </c>
      <c r="S13" s="25" t="e">
        <f>Q15</f>
        <v>#N/A</v>
      </c>
      <c r="T13" s="25" t="e">
        <f>Q16</f>
        <v>#N/A</v>
      </c>
      <c r="U13" s="25" t="e">
        <f>Q17</f>
        <v>#N/A</v>
      </c>
      <c r="V13" s="2"/>
      <c r="W13" s="24" t="s">
        <v>19</v>
      </c>
      <c r="X13" s="25" t="e">
        <f>W14</f>
        <v>#N/A</v>
      </c>
      <c r="Y13" s="25" t="e">
        <f>W15</f>
        <v>#N/A</v>
      </c>
      <c r="Z13" s="25" t="e">
        <f>W16</f>
        <v>#N/A</v>
      </c>
      <c r="AA13" s="25" t="e">
        <f>W17</f>
        <v>#N/A</v>
      </c>
      <c r="AB13" s="2"/>
      <c r="AC13" s="2"/>
      <c r="AD13" s="2"/>
      <c r="AE13" s="2"/>
      <c r="AF13" s="2"/>
      <c r="AG13" s="26"/>
      <c r="AH13" s="27"/>
      <c r="AI13" s="27"/>
      <c r="AJ13" s="28"/>
      <c r="AK13" s="29" t="e">
        <f>MATCH(1,AD14:AD17,0)</f>
        <v>#N/A</v>
      </c>
      <c r="AL13" s="30"/>
      <c r="AM13" s="31"/>
      <c r="AN13" s="31"/>
      <c r="AO13" s="31"/>
      <c r="AP13" s="28"/>
      <c r="AQ13" s="32" t="e">
        <f ca="1">MATCH(1,OFFSET($AD$14:$AD$17,AK13,0),0)+AK13</f>
        <v>#N/A</v>
      </c>
      <c r="AR13" s="31"/>
      <c r="AS13" s="31"/>
      <c r="AT13" s="31"/>
      <c r="AU13" s="31"/>
      <c r="AV13" s="32" t="e">
        <f ca="1">MATCH(1,OFFSET($AD$14:$AD$17,AQ13,0),0)+AQ13</f>
        <v>#N/A</v>
      </c>
      <c r="AW13" s="31"/>
      <c r="AX13" s="31"/>
      <c r="AY13" s="31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2:86" s="11" customFormat="1">
      <c r="B14" s="17">
        <v>1</v>
      </c>
      <c r="C14" s="20" t="e">
        <f>RANK(D14,$D$14:$D$17,1)</f>
        <v>#N/A</v>
      </c>
      <c r="D14" s="20" t="e">
        <f>E14+ROW()/1000</f>
        <v>#N/A</v>
      </c>
      <c r="E14" s="20" t="e">
        <f>RANK(K14,$K$14:$K$17)</f>
        <v>#N/A</v>
      </c>
      <c r="F14" s="17" t="e">
        <f>VLOOKUP(B14,Ergebniseingabe!$AA$20:$AR$23,2,0)</f>
        <v>#N/A</v>
      </c>
      <c r="G14" s="18" t="e">
        <f>SUMPRODUCT((F14=Ergebniseingabe!$K$31:$AA$36)*(Ergebniseingabe!$AT$31:$AT$36))+SUMPRODUCT((F14=Ergebniseingabe!$AC$31:$AS$36)*(Ergebniseingabe!$AV$31:$AV$36))</f>
        <v>#N/A</v>
      </c>
      <c r="H14" s="18" t="e">
        <f>SUMPRODUCT((F14=Ergebniseingabe!$K$31:$AA$36)*(Ergebniseingabe!$AV$31:$AV$36))+SUMPRODUCT((F14=Ergebniseingabe!$AC$31:$AS$36)*(Ergebniseingabe!$AT$31:$AT$36))</f>
        <v>#N/A</v>
      </c>
      <c r="I14" s="18" t="e">
        <f>(SUMPRODUCT((F14=Ergebniseingabe!$K$31:$AA$36)*((Ergebniseingabe!$AT$31:$AT$36)&gt;(Ergebniseingabe!$AV$31:$AV$36)))+SUMPRODUCT((F14=Ergebniseingabe!$AC$31:$AS$36)*((Ergebniseingabe!$AV$31:$AV$36)&gt;(Ergebniseingabe!$AT$31:$AT$36))))*3+SUMPRODUCT(((F14=Ergebniseingabe!$K$31:$AA$36)+(F14=Ergebniseingabe!$AC$31:$AS$36))*((Ergebniseingabe!$AV$31:$AV$36)=(Ergebniseingabe!$AT$31:$AT$36))*NOT(ISBLANK(Ergebniseingabe!$AT$31:$AT$36)))</f>
        <v>#N/A</v>
      </c>
      <c r="J14" s="19" t="e">
        <f>G14-H14</f>
        <v>#N/A</v>
      </c>
      <c r="K14" s="33" t="e">
        <f>AC14+AI14+AO14</f>
        <v>#N/A</v>
      </c>
      <c r="L14" s="18" t="e">
        <f>SUMPRODUCT((Ergebniseingabe!$K$31:$AA$36=F14)*(Ergebniseingabe!$AT$31:$AT$36&lt;&gt;""))+SUMPRODUCT((Ergebniseingabe!$AC$31:$AS$36=F14)*(Ergebniseingabe!$AV$31:$AV$36&lt;&gt;""))</f>
        <v>#N/A</v>
      </c>
      <c r="M14" s="18" t="e">
        <f>SUMPRODUCT((Ergebniseingabe!$K$31:$AA$36=F14)*(Ergebniseingabe!$AT$31:$AT$36&gt;Ergebniseingabe!$AV$31:$AV$36))+SUMPRODUCT((Ergebniseingabe!$AC$31:$AS$36=F14)*(Ergebniseingabe!$AT$31:$AT$36&lt;Ergebniseingabe!$AV$31:$AV$36))</f>
        <v>#N/A</v>
      </c>
      <c r="N14" s="18" t="e">
        <f>SUMPRODUCT((Ergebniseingabe!$K$31:$AS$36=F14)*(Ergebniseingabe!$AT$31:$AT$36=Ergebniseingabe!$AV$31:$AV$36)*(Ergebniseingabe!$AT$31:$AT$36&lt;&gt;"")*(Ergebniseingabe!$AV$31:$AV$36&lt;&gt;""))</f>
        <v>#N/A</v>
      </c>
      <c r="O14" s="18" t="e">
        <f>SUMPRODUCT((Ergebniseingabe!$K$31:$AA$36=F14)*(Ergebniseingabe!$AT$31:$AT$36&lt;Ergebniseingabe!$AV$31:$AV$36))+SUMPRODUCT((Ergebniseingabe!$AC$31:$AS$36=F14)*(Ergebniseingabe!$AT$31:$AT$36&gt;Ergebniseingabe!$AV$31:$AV$36))</f>
        <v>#N/A</v>
      </c>
      <c r="Q14" s="34" t="e">
        <f>F14</f>
        <v>#N/A</v>
      </c>
      <c r="R14" s="35"/>
      <c r="S14" s="36" t="e">
        <f>IF(AND(Q14&amp;$S$13=VLOOKUP(Q14&amp;$S$13,$D$23:$I$46,1,0),VLOOKUP(Q14&amp;$S$13,$D$23:$I$46,6,0)&lt;&gt;""),VLOOKUP(Q14&amp;$S$13,$D$23:$I$46,6,0),0)</f>
        <v>#N/A</v>
      </c>
      <c r="T14" s="36" t="e">
        <f>IF(AND(Q14&amp;$T$13=VLOOKUP(Q14&amp;$T$13,$D$23:$I$46,1,0),VLOOKUP(Q14&amp;$T$13,$D$23:$I$46,6,0)&lt;&gt;""),VLOOKUP(Q14&amp;$T$13,$D$23:$I$46,6,0),0)</f>
        <v>#N/A</v>
      </c>
      <c r="U14" s="36" t="e">
        <f>IF(AND(Q14&amp;$U$13=VLOOKUP(Q14&amp;$U$13,$D$23:$I$46,1,0),VLOOKUP(Q14&amp;$U$13,$D$23:$I$46,6,0)&lt;&gt;""),VLOOKUP(Q14&amp;$U$13,$D$23:$I$46,6,0),0)</f>
        <v>#N/A</v>
      </c>
      <c r="V14" s="2"/>
      <c r="W14" s="34" t="e">
        <f>Q14</f>
        <v>#N/A</v>
      </c>
      <c r="X14" s="35"/>
      <c r="Y14" s="36">
        <f>IF(AND(ISNUMBER(S14),ISNUMBER(R15)),IF(S14&gt;R15,3,IF(S14=R15,1,0)),0)</f>
        <v>0</v>
      </c>
      <c r="Z14" s="36">
        <f>IF(AND(ISNUMBER(T14),ISNUMBER(R16)),IF(T14&gt;R16,3,IF(T14=R16,1,0)),0)</f>
        <v>0</v>
      </c>
      <c r="AA14" s="36">
        <f>IF(AND(ISNUMBER(U14),ISNUMBER(R17)),IF(U14&gt;R17,3,IF(U14=R17,1,0)),0)</f>
        <v>0</v>
      </c>
      <c r="AB14" s="2"/>
      <c r="AC14" s="37" t="e">
        <f>I14*100000+J14*1000+G14</f>
        <v>#N/A</v>
      </c>
      <c r="AD14" s="37">
        <f>COUNTIF(AC14:AC17,AC14)</f>
        <v>4</v>
      </c>
      <c r="AE14" s="37" t="str">
        <f>IF(AD14=1,"x","")</f>
        <v/>
      </c>
      <c r="AF14" s="2"/>
      <c r="AG14" s="38" t="e">
        <f>IF(AE14="x",1,IF(AC15=AC14,2,IF(AC16=AC14,3,4)))</f>
        <v>#N/A</v>
      </c>
      <c r="AH14" s="29" t="e">
        <f>INDEX(X14:AA14,1,AG14)</f>
        <v>#N/A</v>
      </c>
      <c r="AI14" s="39">
        <f>IF(OR($AD$18=2,$AD$18=4),AH14/10,0)</f>
        <v>0</v>
      </c>
      <c r="AJ14" s="28"/>
      <c r="AK14" s="40"/>
      <c r="AL14" s="29" t="e">
        <f ca="1">I14-INDEX(X14:AA14,1,$AK$13)-AR14-AW14</f>
        <v>#N/A</v>
      </c>
      <c r="AM14" s="29" t="e">
        <f ca="1">J14-INDEX(R14:U14,1,AK13)-INDEX(R14:R17,AK13,1)-ABS(AS14)-ABS(AX14)</f>
        <v>#N/A</v>
      </c>
      <c r="AN14" s="29" t="e">
        <f ca="1">G14-INDEX(R14:U14,1,$AK$13)-AT14-AY14</f>
        <v>#N/A</v>
      </c>
      <c r="AO14" s="41">
        <f>IF(OR($AD$18&lt;&gt;3,AE14="x"),0,AL14/10+AM14/1000+AN14/100000)</f>
        <v>0</v>
      </c>
      <c r="AP14" s="28"/>
      <c r="AQ14" s="42"/>
      <c r="AR14" s="29">
        <f ca="1">IF(ISNA($AQ$13),0,INDEX(X14:AA14,1,$AQ$13))</f>
        <v>0</v>
      </c>
      <c r="AS14" s="29">
        <f ca="1">IF(ISNA($AQ$13),0,(INDEX(R14:U14,1,$AQ$13)-INDEX(R14:R17,$AQ$13,1)))</f>
        <v>0</v>
      </c>
      <c r="AT14" s="29">
        <f ca="1">IF(ISNA($AQ$13),0,INDEX(R14:U14,1,$AQ$13))</f>
        <v>0</v>
      </c>
      <c r="AU14" s="27"/>
      <c r="AV14" s="42"/>
      <c r="AW14" s="29">
        <f ca="1">IF(ISNA($AV$13),0,INDEX(X14:AA14,1,$AV$13))</f>
        <v>0</v>
      </c>
      <c r="AX14" s="29">
        <f ca="1">IF(ISNA($AV$13),0,(INDEX(R14:U14,1,$AV$13)-INDEX(R14:R17,$AV$13,1)))</f>
        <v>0</v>
      </c>
      <c r="AY14" s="29">
        <f ca="1">IF(ISNA($AV$13),0,INDEX(R14:U14,1,$AV$13))</f>
        <v>0</v>
      </c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2:86" s="11" customFormat="1">
      <c r="B15" s="17">
        <v>2</v>
      </c>
      <c r="C15" s="20" t="e">
        <f>RANK(D15,$D$14:$D$17,1)</f>
        <v>#N/A</v>
      </c>
      <c r="D15" s="20" t="e">
        <f>E15+ROW()/1000</f>
        <v>#N/A</v>
      </c>
      <c r="E15" s="20" t="e">
        <f>RANK(K15,$K$14:$K$17)</f>
        <v>#N/A</v>
      </c>
      <c r="F15" s="17" t="e">
        <f>VLOOKUP(B15,Ergebniseingabe!$AA$20:$AR$23,2,0)</f>
        <v>#N/A</v>
      </c>
      <c r="G15" s="18" t="e">
        <f>SUMPRODUCT((F15=Ergebniseingabe!$K$31:$AA$36)*(Ergebniseingabe!$AT$31:$AT$36))+SUMPRODUCT((F15=Ergebniseingabe!$AC$31:$AS$36)*(Ergebniseingabe!$AV$31:$AV$36))</f>
        <v>#N/A</v>
      </c>
      <c r="H15" s="18" t="e">
        <f>SUMPRODUCT((F15=Ergebniseingabe!$K$31:$AA$36)*(Ergebniseingabe!$AV$31:$AV$36))+SUMPRODUCT((F15=Ergebniseingabe!$AC$31:$AS$36)*(Ergebniseingabe!$AT$31:$AT$36))</f>
        <v>#N/A</v>
      </c>
      <c r="I15" s="18" t="e">
        <f>(SUMPRODUCT((F15=Ergebniseingabe!$K$31:$AA$36)*((Ergebniseingabe!$AT$31:$AT$36)&gt;(Ergebniseingabe!$AV$31:$AV$36)))+SUMPRODUCT((F15=Ergebniseingabe!$AC$31:$AS$36)*((Ergebniseingabe!$AV$31:$AV$36)&gt;(Ergebniseingabe!$AT$31:$AT$36))))*3+SUMPRODUCT(((F15=Ergebniseingabe!$K$31:$AA$36)+(F15=Ergebniseingabe!$AC$31:$AS$36))*((Ergebniseingabe!$AV$31:$AV$36)=(Ergebniseingabe!$AT$31:$AT$36))*NOT(ISBLANK(Ergebniseingabe!$AT$31:$AT$36)))</f>
        <v>#N/A</v>
      </c>
      <c r="J15" s="19" t="e">
        <f>G15-H15</f>
        <v>#N/A</v>
      </c>
      <c r="K15" s="33" t="e">
        <f>AC15+AI15+AO15</f>
        <v>#N/A</v>
      </c>
      <c r="L15" s="18" t="e">
        <f>SUMPRODUCT((Ergebniseingabe!$K$31:$AA$36=F15)*(Ergebniseingabe!$AT$31:$AT$36&lt;&gt;""))+SUMPRODUCT((Ergebniseingabe!$AC$31:$AS$36=F15)*(Ergebniseingabe!$AV$31:$AV$36&lt;&gt;""))</f>
        <v>#N/A</v>
      </c>
      <c r="M15" s="18" t="e">
        <f>SUMPRODUCT((Ergebniseingabe!$K$31:$AA$36=F15)*(Ergebniseingabe!$AT$31:$AT$36&gt;Ergebniseingabe!$AV$31:$AV$36))+SUMPRODUCT((Ergebniseingabe!$AC$31:$AS$36=F15)*(Ergebniseingabe!$AT$31:$AT$36&lt;Ergebniseingabe!$AV$31:$AV$36))</f>
        <v>#N/A</v>
      </c>
      <c r="N15" s="18" t="e">
        <f>SUMPRODUCT((Ergebniseingabe!$K$31:$AS$36=F15)*(Ergebniseingabe!$AT$31:$AT$36=Ergebniseingabe!$AV$31:$AV$36)*(Ergebniseingabe!$AT$31:$AT$36&lt;&gt;"")*(Ergebniseingabe!$AV$31:$AV$36&lt;&gt;""))</f>
        <v>#N/A</v>
      </c>
      <c r="O15" s="18" t="e">
        <f>SUMPRODUCT((Ergebniseingabe!$K$31:$AA$36=F15)*(Ergebniseingabe!$AT$31:$AT$36&lt;Ergebniseingabe!$AV$31:$AV$36))+SUMPRODUCT((Ergebniseingabe!$AC$31:$AS$36=F15)*(Ergebniseingabe!$AT$31:$AT$36&gt;Ergebniseingabe!$AV$31:$AV$36))</f>
        <v>#N/A</v>
      </c>
      <c r="Q15" s="34" t="e">
        <f>F15</f>
        <v>#N/A</v>
      </c>
      <c r="R15" s="36" t="e">
        <f>IF(AND(Q15&amp;$R$13=VLOOKUP(Q15&amp;$R$13,$D$23:$I$46,1,0),VLOOKUP(Q15&amp;$R$13,$D$23:$I$46,6,0)&lt;&gt;""),VLOOKUP(Q15&amp;$R$13,$D$23:$I$46,6,0),0)</f>
        <v>#N/A</v>
      </c>
      <c r="S15" s="35"/>
      <c r="T15" s="36" t="e">
        <f>IF(AND(Q15&amp;$T$13=VLOOKUP(Q15&amp;$T$13,$D$23:$I$46,1,0),VLOOKUP(Q15&amp;$T$13,$D$23:$I$46,6,0)&lt;&gt;""),VLOOKUP(Q15&amp;$T$13,$D$23:$I$46,6,0),0)</f>
        <v>#N/A</v>
      </c>
      <c r="U15" s="36" t="e">
        <f>IF(AND(Q15&amp;$U$13=VLOOKUP(Q15&amp;$U$13,$D$23:$I$46,1,0),VLOOKUP(Q15&amp;$U$13,$D$23:$I$46,6,0)&lt;&gt;""),VLOOKUP(Q15&amp;$U$13,$D$23:$I$46,6,0),0)</f>
        <v>#N/A</v>
      </c>
      <c r="V15" s="2"/>
      <c r="W15" s="43" t="e">
        <f>Q15</f>
        <v>#N/A</v>
      </c>
      <c r="X15" s="36">
        <f>IF(AND(ISNUMBER(R15),ISNUMBER(S14)),IF(R15&gt;S14,3,IF(R15=S14,1,0)),0)</f>
        <v>0</v>
      </c>
      <c r="Y15" s="35"/>
      <c r="Z15" s="36">
        <f>IF(AND(ISNUMBER(T15),ISNUMBER(S16)),IF(T15&gt;S16,3,IF(T15=S16,1,0)),0)</f>
        <v>0</v>
      </c>
      <c r="AA15" s="36">
        <f>IF(AND(ISNUMBER(U15),ISNUMBER(S17)),IF(U15&gt;S17,3,IF(U15=S17,1,0)),0)</f>
        <v>0</v>
      </c>
      <c r="AB15" s="2"/>
      <c r="AC15" s="37" t="e">
        <f>I15*100000+J15*1000+G15</f>
        <v>#N/A</v>
      </c>
      <c r="AD15" s="44">
        <f>COUNTIF(AC14:AC17,AC15)</f>
        <v>4</v>
      </c>
      <c r="AE15" s="44" t="str">
        <f>IF(AD15=1,"x","")</f>
        <v/>
      </c>
      <c r="AF15" s="2"/>
      <c r="AG15" s="38" t="e">
        <f>IF(AE15="x",2,IF(AC16=AC15,3,IF(AC17=AC15,4,1)))</f>
        <v>#N/A</v>
      </c>
      <c r="AH15" s="29" t="e">
        <f>INDEX(X15:AA15,1,AG15)</f>
        <v>#N/A</v>
      </c>
      <c r="AI15" s="39">
        <f>IF(OR($AD$18=2,$AD$18=4),AH15/10,0)</f>
        <v>0</v>
      </c>
      <c r="AJ15" s="28"/>
      <c r="AK15" s="40"/>
      <c r="AL15" s="29" t="e">
        <f ca="1">I15-INDEX(X15:AA15,1,$AK$13)-AR15-AW15</f>
        <v>#N/A</v>
      </c>
      <c r="AM15" s="29" t="e">
        <f ca="1">J15-INDEX(R15:U15,1,AK13)-INDEX(S14:S17,AK13,1)-ABS(AS15)-ABS(AX15)</f>
        <v>#N/A</v>
      </c>
      <c r="AN15" s="29" t="e">
        <f ca="1">G15-INDEX(R15:U15,1,$AK$13)-AT15-AY15</f>
        <v>#N/A</v>
      </c>
      <c r="AO15" s="41">
        <f>IF(OR($AD$18&lt;&gt;3,AE15="x"),0,AL15/10+AM15/1000+AN15/100000)</f>
        <v>0</v>
      </c>
      <c r="AP15" s="28"/>
      <c r="AQ15" s="42"/>
      <c r="AR15" s="29">
        <f ca="1">IF(ISNA($AQ$13),0,INDEX(X15:AA15,1,$AQ$13))</f>
        <v>0</v>
      </c>
      <c r="AS15" s="29">
        <f ca="1">IF(ISNA($AQ$13),0,(INDEX(R15:U15,1,$AQ$13)-INDEX(S14:S17,$AQ$13,1)))</f>
        <v>0</v>
      </c>
      <c r="AT15" s="29">
        <f ca="1">IF(ISNA($AQ$13),0,INDEX(R15:U15,1,$AQ$13))</f>
        <v>0</v>
      </c>
      <c r="AU15" s="27"/>
      <c r="AV15" s="42"/>
      <c r="AW15" s="29">
        <f ca="1">IF(ISNA($AV$13),0,INDEX(X15:AA15,1,$AV$13))</f>
        <v>0</v>
      </c>
      <c r="AX15" s="29">
        <f ca="1">IF(ISNA($AV$13),0,(INDEX(R15:U15,1,$AV$13)-INDEX(S14:S17,$AV$13,1)))</f>
        <v>0</v>
      </c>
      <c r="AY15" s="29">
        <f ca="1">IF(ISNA($AV$13),0,INDEX(R15:U15,1,$AV$13))</f>
        <v>0</v>
      </c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2:86" s="11" customFormat="1">
      <c r="B16" s="17">
        <v>3</v>
      </c>
      <c r="C16" s="20" t="e">
        <f>RANK(D16,$D$14:$D$17,1)</f>
        <v>#N/A</v>
      </c>
      <c r="D16" s="20" t="e">
        <f>E16+ROW()/1000</f>
        <v>#N/A</v>
      </c>
      <c r="E16" s="20" t="e">
        <f>RANK(K16,$K$14:$K$17)</f>
        <v>#N/A</v>
      </c>
      <c r="F16" s="17" t="e">
        <f>VLOOKUP(B16,Ergebniseingabe!$AA$20:$AR$23,2,0)</f>
        <v>#N/A</v>
      </c>
      <c r="G16" s="18" t="e">
        <f>SUMPRODUCT((F16=Ergebniseingabe!$K$31:$AA$36)*(Ergebniseingabe!$AT$31:$AT$36))+SUMPRODUCT((F16=Ergebniseingabe!$AC$31:$AS$36)*(Ergebniseingabe!$AV$31:$AV$36))</f>
        <v>#N/A</v>
      </c>
      <c r="H16" s="18" t="e">
        <f>SUMPRODUCT((F16=Ergebniseingabe!$K$31:$AA$36)*(Ergebniseingabe!$AV$31:$AV$36))+SUMPRODUCT((F16=Ergebniseingabe!$AC$31:$AS$36)*(Ergebniseingabe!$AT$31:$AT$36))</f>
        <v>#N/A</v>
      </c>
      <c r="I16" s="18" t="e">
        <f>(SUMPRODUCT((F16=Ergebniseingabe!$K$31:$AA$36)*((Ergebniseingabe!$AT$31:$AT$36)&gt;(Ergebniseingabe!$AV$31:$AV$36)))+SUMPRODUCT((F16=Ergebniseingabe!$AC$31:$AS$36)*((Ergebniseingabe!$AV$31:$AV$36)&gt;(Ergebniseingabe!$AT$31:$AT$36))))*3+SUMPRODUCT(((F16=Ergebniseingabe!$K$31:$AA$36)+(F16=Ergebniseingabe!$AC$31:$AS$36))*((Ergebniseingabe!$AV$31:$AV$36)=(Ergebniseingabe!$AT$31:$AT$36))*NOT(ISBLANK(Ergebniseingabe!$AT$31:$AT$36)))</f>
        <v>#N/A</v>
      </c>
      <c r="J16" s="19" t="e">
        <f>G16-H16</f>
        <v>#N/A</v>
      </c>
      <c r="K16" s="33" t="e">
        <f>AC16+AI16+AO16</f>
        <v>#N/A</v>
      </c>
      <c r="L16" s="18" t="e">
        <f>SUMPRODUCT((Ergebniseingabe!$K$31:$AA$36=F16)*(Ergebniseingabe!$AT$31:$AT$36&lt;&gt;""))+SUMPRODUCT((Ergebniseingabe!$AC$31:$AS$36=F16)*(Ergebniseingabe!$AV$31:$AV$36&lt;&gt;""))</f>
        <v>#N/A</v>
      </c>
      <c r="M16" s="18" t="e">
        <f>SUMPRODUCT((Ergebniseingabe!$K$31:$AA$36=F16)*(Ergebniseingabe!$AT$31:$AT$36&gt;Ergebniseingabe!$AV$31:$AV$36))+SUMPRODUCT((Ergebniseingabe!$AC$31:$AS$36=F16)*(Ergebniseingabe!$AT$31:$AT$36&lt;Ergebniseingabe!$AV$31:$AV$36))</f>
        <v>#N/A</v>
      </c>
      <c r="N16" s="18" t="e">
        <f>SUMPRODUCT((Ergebniseingabe!$K$31:$AS$36=F16)*(Ergebniseingabe!$AT$31:$AT$36=Ergebniseingabe!$AV$31:$AV$36)*(Ergebniseingabe!$AT$31:$AT$36&lt;&gt;"")*(Ergebniseingabe!$AV$31:$AV$36&lt;&gt;""))</f>
        <v>#N/A</v>
      </c>
      <c r="O16" s="18" t="e">
        <f>SUMPRODUCT((Ergebniseingabe!$K$31:$AA$36=F16)*(Ergebniseingabe!$AT$31:$AT$36&lt;Ergebniseingabe!$AV$31:$AV$36))+SUMPRODUCT((Ergebniseingabe!$AC$31:$AS$36=F16)*(Ergebniseingabe!$AT$31:$AT$36&gt;Ergebniseingabe!$AV$31:$AV$36))</f>
        <v>#N/A</v>
      </c>
      <c r="Q16" s="34" t="e">
        <f>F16</f>
        <v>#N/A</v>
      </c>
      <c r="R16" s="36" t="e">
        <f>IF(AND(Q16&amp;$R$13=VLOOKUP(Q16&amp;$R$13,$D$23:$I$46,1,0),VLOOKUP(Q16&amp;$R$13,$D$23:$I$46,6,0)&lt;&gt;""),VLOOKUP(Q16&amp;$R$13,$D$23:$I$46,6,0),0)</f>
        <v>#N/A</v>
      </c>
      <c r="S16" s="36" t="e">
        <f>IF(AND(Q16&amp;$S$13=VLOOKUP(Q16&amp;$S$13,$D$23:$I$46,1,0),VLOOKUP(Q16&amp;$S$13,$D$23:$I$46,6,0)&lt;&gt;""),VLOOKUP(Q16&amp;$S$13,$D$23:$I$46,6,0),0)</f>
        <v>#N/A</v>
      </c>
      <c r="T16" s="35"/>
      <c r="U16" s="36" t="e">
        <f>IF(AND(Q16&amp;$U$13=VLOOKUP(Q16&amp;$U$13,$D$23:$I$46,1,0),VLOOKUP(Q16&amp;$U$13,$D$23:$I$46,6,0)&lt;&gt;""),VLOOKUP(Q16&amp;$U$13,$D$23:$I$46,6,0),0)</f>
        <v>#N/A</v>
      </c>
      <c r="V16" s="2"/>
      <c r="W16" s="43" t="e">
        <f>Q16</f>
        <v>#N/A</v>
      </c>
      <c r="X16" s="36">
        <f>IF(AND(ISNUMBER(R16),ISNUMBER(T14)),IF(R16&gt;T14,3,IF(R16=T14,1,0)),0)</f>
        <v>0</v>
      </c>
      <c r="Y16" s="36">
        <f>IF(AND(ISNUMBER(S16),ISNUMBER(T15)),IF(S16&gt;T15,3,IF(S16=T15,1,0)),0)</f>
        <v>0</v>
      </c>
      <c r="Z16" s="35"/>
      <c r="AA16" s="36">
        <f>IF(AND(ISNUMBER(U16),ISNUMBER(T17)),IF(U16&gt;T17,3,IF(U16=T17,1,0)),0)</f>
        <v>0</v>
      </c>
      <c r="AB16" s="2"/>
      <c r="AC16" s="37" t="e">
        <f>I16*100000+J16*1000+G16</f>
        <v>#N/A</v>
      </c>
      <c r="AD16" s="45">
        <f>COUNTIF(AC14:AC17,AC16)</f>
        <v>4</v>
      </c>
      <c r="AE16" s="44" t="str">
        <f>IF(AD16=1,"x","")</f>
        <v/>
      </c>
      <c r="AF16" s="2"/>
      <c r="AG16" s="38" t="e">
        <f>IF(AE16="x",3,IF(AC17=AC16,4,IF(AC15=AC16,2,1)))</f>
        <v>#N/A</v>
      </c>
      <c r="AH16" s="29" t="e">
        <f>INDEX(X16:AA16,1,AG16)</f>
        <v>#N/A</v>
      </c>
      <c r="AI16" s="39">
        <f>IF(OR($AD$18=2,$AD$18=4),AH16/10,0)</f>
        <v>0</v>
      </c>
      <c r="AJ16" s="28"/>
      <c r="AK16" s="40"/>
      <c r="AL16" s="29" t="e">
        <f ca="1">I16-INDEX(X16:AA16,1,$AK$13)-AR16-AW16</f>
        <v>#N/A</v>
      </c>
      <c r="AM16" s="29" t="e">
        <f ca="1">J16-INDEX(R16:U16,1,AK13)-INDEX(T14:T17,AK13,1)-ABS(AS16)-ABS(AX16)</f>
        <v>#N/A</v>
      </c>
      <c r="AN16" s="29" t="e">
        <f ca="1">G16-INDEX(R16:U16,1,$AK$13)-AT16-AY16</f>
        <v>#N/A</v>
      </c>
      <c r="AO16" s="41">
        <f>IF(OR($AD$18&lt;&gt;3,AE16="x"),0,AL16/10+AM16/1000+AN16/100000)</f>
        <v>0</v>
      </c>
      <c r="AP16" s="28"/>
      <c r="AQ16" s="42"/>
      <c r="AR16" s="29">
        <f ca="1">IF(ISNA($AQ$13),0,INDEX(X16:AA16,1,$AQ$13))</f>
        <v>0</v>
      </c>
      <c r="AS16" s="29">
        <f ca="1">IF(ISNA($AQ$13),0,(INDEX(R16:U16,1,$AQ$13)-INDEX(T14:T17,$AQ$13,1)))</f>
        <v>0</v>
      </c>
      <c r="AT16" s="29">
        <f ca="1">IF(ISNA($AQ$13),0,INDEX(R16:U16,1,$AQ$13))</f>
        <v>0</v>
      </c>
      <c r="AU16" s="27"/>
      <c r="AV16" s="42"/>
      <c r="AW16" s="29">
        <f ca="1">IF(ISNA($AV$13),0,INDEX(X16:AA16,1,$AV$13))</f>
        <v>0</v>
      </c>
      <c r="AX16" s="29">
        <f ca="1">IF(ISNA($AV$13),0,(INDEX(R16:U16,1,$AV$13)-INDEX(T14:T17,$AV$13,1)))</f>
        <v>0</v>
      </c>
      <c r="AY16" s="29">
        <f ca="1">IF(ISNA($AV$13),0,INDEX(R16:U16,1,$AV$13))</f>
        <v>0</v>
      </c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2:86" s="11" customFormat="1">
      <c r="B17" s="17">
        <v>4</v>
      </c>
      <c r="C17" s="20" t="e">
        <f>RANK(D17,$D$14:$D$17,1)</f>
        <v>#N/A</v>
      </c>
      <c r="D17" s="20" t="e">
        <f>E17+ROW()/1000</f>
        <v>#N/A</v>
      </c>
      <c r="E17" s="20" t="e">
        <f>RANK(K17,$K$14:$K$17)</f>
        <v>#N/A</v>
      </c>
      <c r="F17" s="17" t="e">
        <f>VLOOKUP(B17,Ergebniseingabe!$AA$20:$AR$23,2,0)</f>
        <v>#N/A</v>
      </c>
      <c r="G17" s="18" t="e">
        <f>SUMPRODUCT((F17=Ergebniseingabe!$K$31:$AA$36)*(Ergebniseingabe!$AT$31:$AT$36))+SUMPRODUCT((F17=Ergebniseingabe!$AC$31:$AS$36)*(Ergebniseingabe!$AV$31:$AV$36))</f>
        <v>#N/A</v>
      </c>
      <c r="H17" s="18" t="e">
        <f>SUMPRODUCT((F17=Ergebniseingabe!$K$31:$AA$36)*(Ergebniseingabe!$AV$31:$AV$36))+SUMPRODUCT((F17=Ergebniseingabe!$AC$31:$AS$36)*(Ergebniseingabe!$AT$31:$AT$36))</f>
        <v>#N/A</v>
      </c>
      <c r="I17" s="18" t="e">
        <f>(SUMPRODUCT((F17=Ergebniseingabe!$K$31:$AA$36)*((Ergebniseingabe!$AT$31:$AT$36)&gt;(Ergebniseingabe!$AV$31:$AV$36)))+SUMPRODUCT((F17=Ergebniseingabe!$AC$31:$AS$36)*((Ergebniseingabe!$AV$31:$AV$36)&gt;(Ergebniseingabe!$AT$31:$AT$36))))*3+SUMPRODUCT(((F17=Ergebniseingabe!$K$31:$AA$36)+(F17=Ergebniseingabe!$AC$31:$AS$36))*((Ergebniseingabe!$AV$31:$AV$36)=(Ergebniseingabe!$AT$31:$AT$36))*NOT(ISBLANK(Ergebniseingabe!$AT$31:$AT$36)))</f>
        <v>#N/A</v>
      </c>
      <c r="J17" s="19" t="e">
        <f>G17-H17</f>
        <v>#N/A</v>
      </c>
      <c r="K17" s="33" t="e">
        <f>AC17+AI17+AO17</f>
        <v>#N/A</v>
      </c>
      <c r="L17" s="18" t="e">
        <f>SUMPRODUCT((Ergebniseingabe!$K$31:$AA$36=F17)*(Ergebniseingabe!$AT$31:$AT$36&lt;&gt;""))+SUMPRODUCT((Ergebniseingabe!$AC$31:$AS$36=F17)*(Ergebniseingabe!$AV$31:$AV$36&lt;&gt;""))</f>
        <v>#N/A</v>
      </c>
      <c r="M17" s="18" t="e">
        <f>SUMPRODUCT((Ergebniseingabe!$K$31:$AA$36=F17)*(Ergebniseingabe!$AT$31:$AT$36&gt;Ergebniseingabe!$AV$31:$AV$36))+SUMPRODUCT((Ergebniseingabe!$AC$31:$AS$36=F17)*(Ergebniseingabe!$AT$31:$AT$36&lt;Ergebniseingabe!$AV$31:$AV$36))</f>
        <v>#N/A</v>
      </c>
      <c r="N17" s="18" t="e">
        <f>SUMPRODUCT((Ergebniseingabe!$K$31:$AS$36=F17)*(Ergebniseingabe!$AT$31:$AT$36=Ergebniseingabe!$AV$31:$AV$36)*(Ergebniseingabe!$AT$31:$AT$36&lt;&gt;"")*(Ergebniseingabe!$AV$31:$AV$36&lt;&gt;""))</f>
        <v>#N/A</v>
      </c>
      <c r="O17" s="18" t="e">
        <f>SUMPRODUCT((Ergebniseingabe!$K$31:$AA$36=F17)*(Ergebniseingabe!$AT$31:$AT$36&lt;Ergebniseingabe!$AV$31:$AV$36))+SUMPRODUCT((Ergebniseingabe!$AC$31:$AS$36=F17)*(Ergebniseingabe!$AT$31:$AT$36&gt;Ergebniseingabe!$AV$31:$AV$36))</f>
        <v>#N/A</v>
      </c>
      <c r="Q17" s="34" t="e">
        <f>F17</f>
        <v>#N/A</v>
      </c>
      <c r="R17" s="36" t="e">
        <f>IF(AND(Q17&amp;$R$13=VLOOKUP(Q17&amp;$R$13,$D$23:$I$46,1,0),VLOOKUP(Q17&amp;$R$13,$D$23:$I$46,6,0)&lt;&gt;""),VLOOKUP(Q17&amp;$R$13,$D$23:$I$46,6,0),0)</f>
        <v>#N/A</v>
      </c>
      <c r="S17" s="36" t="e">
        <f>IF(AND(Q17&amp;$S$13=VLOOKUP(Q17&amp;$S$13,$D$23:$I$46,1,0),VLOOKUP(Q17&amp;$S$13,$D$23:$I$46,6,0)&lt;&gt;""),VLOOKUP(Q17&amp;$S$13,$D$23:$I$46,6,0),0)</f>
        <v>#N/A</v>
      </c>
      <c r="T17" s="36" t="e">
        <f>IF(AND(Q17&amp;$T$13=VLOOKUP(Q17&amp;$T$13,$D$23:$I$46,1,0),VLOOKUP(Q17&amp;$T$13,$D$23:$I$46,6,0)&lt;&gt;""),VLOOKUP(Q17&amp;$T$13,$D$23:$I$46,6,0),0)</f>
        <v>#N/A</v>
      </c>
      <c r="U17" s="35"/>
      <c r="V17" s="2"/>
      <c r="W17" s="47" t="e">
        <f>Q17</f>
        <v>#N/A</v>
      </c>
      <c r="X17" s="36">
        <f>IF(AND(ISNUMBER(R17),ISNUMBER(U14)),IF(R17&gt;U14,3,IF(R17=U14,1,0)),0)</f>
        <v>0</v>
      </c>
      <c r="Y17" s="36">
        <f>IF(AND(ISNUMBER(S17),ISNUMBER(U15)),IF(S17&gt;U15,3,IF(S17=U15,1,0)),0)</f>
        <v>0</v>
      </c>
      <c r="Z17" s="36">
        <f>IF(AND(ISNUMBER(T17),ISNUMBER(U16)),IF(T17&gt;U16,3,IF(T17=U16,1,0)),0)</f>
        <v>0</v>
      </c>
      <c r="AA17" s="35"/>
      <c r="AB17" s="2"/>
      <c r="AC17" s="37" t="e">
        <f>I17*100000+J17*1000+G17</f>
        <v>#N/A</v>
      </c>
      <c r="AD17" s="48">
        <f>COUNTIF(AC14:AC17,AC17)</f>
        <v>4</v>
      </c>
      <c r="AE17" s="48" t="str">
        <f>IF(AD17=1,"x","")</f>
        <v/>
      </c>
      <c r="AF17" s="2"/>
      <c r="AG17" s="38" t="e">
        <f>IF(AE17="x",4,IF(AC14=AC17,1,IF(AC15=AC17,2,3)))</f>
        <v>#N/A</v>
      </c>
      <c r="AH17" s="29" t="e">
        <f>INDEX(X17:AA17,1,AG17)</f>
        <v>#N/A</v>
      </c>
      <c r="AI17" s="39">
        <f>IF(OR($AD$18=2,$AD$18=4),AH17/10,0)</f>
        <v>0</v>
      </c>
      <c r="AJ17" s="28"/>
      <c r="AK17" s="27"/>
      <c r="AL17" s="29" t="e">
        <f ca="1">I17-INDEX(X17:AA17,1,$AK$13)-AR17-AW17</f>
        <v>#N/A</v>
      </c>
      <c r="AM17" s="29" t="e">
        <f ca="1">J17-INDEX(R17:U17,1,AK13)-INDEX(U14:U17,AK13,1)-ABS(AS17)-ABS(AX17)</f>
        <v>#N/A</v>
      </c>
      <c r="AN17" s="29" t="e">
        <f ca="1">G17-INDEX(R17:U17,1,$AK$13)-AT17-AY17</f>
        <v>#N/A</v>
      </c>
      <c r="AO17" s="41">
        <f>IF(OR($AD$18&lt;&gt;3,AE17="x"),0,AL17/10+AM17/1000+AN17/100000)</f>
        <v>0</v>
      </c>
      <c r="AP17" s="28"/>
      <c r="AQ17" s="42"/>
      <c r="AR17" s="29">
        <f ca="1">IF(ISNA($AQ$13),0,INDEX(X17:AA17,1,$AQ$13))</f>
        <v>0</v>
      </c>
      <c r="AS17" s="29">
        <f ca="1">IF(ISNA($AQ$13),0,(INDEX(R17:U17,1,$AQ$13)-INDEX(U14:U17,$AQ$13,1)))</f>
        <v>0</v>
      </c>
      <c r="AT17" s="29">
        <f ca="1">IF(ISNA($AQ$13),0,INDEX(R17:U17,1,$AQ$13))</f>
        <v>0</v>
      </c>
      <c r="AU17" s="27"/>
      <c r="AV17" s="42"/>
      <c r="AW17" s="29">
        <f ca="1">IF(ISNA($AV$13),0,INDEX(X17:AA17,1,$AV$13))</f>
        <v>0</v>
      </c>
      <c r="AX17" s="29">
        <f ca="1">IF(ISNA($AV$13),0,(INDEX(R17:U17,1,$AV$13)-INDEX(U14:U17,$AV$13,1)))</f>
        <v>0</v>
      </c>
      <c r="AY17" s="29">
        <f ca="1">IF(ISNA($AV$13),0,INDEX(R17:U17,1,$AV$13))</f>
        <v>0</v>
      </c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2:86" s="11" customFormat="1" ht="36">
      <c r="B18" s="20">
        <f>COUNT((B14:B17))*(COUNT(B14:B17)-1)</f>
        <v>12</v>
      </c>
      <c r="C18" s="20"/>
      <c r="D18" s="20"/>
      <c r="E18" s="52">
        <f>COUNTIF($E$14:$E$17,1)</f>
        <v>0</v>
      </c>
      <c r="F18" s="20"/>
      <c r="G18" s="20"/>
      <c r="H18" s="20"/>
      <c r="I18" s="20"/>
      <c r="J18" s="20"/>
      <c r="K18" s="20"/>
      <c r="L18" s="20" t="e">
        <f>SUM(L14:L17)</f>
        <v>#N/A</v>
      </c>
      <c r="M18" s="20"/>
      <c r="N18" s="22"/>
      <c r="O18" s="17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49" t="s">
        <v>23</v>
      </c>
      <c r="AD18" s="50">
        <f>MOD(MIN(AD14:AD17)*MAX(AD14:AD17),11)</f>
        <v>5</v>
      </c>
      <c r="AE18" s="31"/>
      <c r="AF18" s="2"/>
      <c r="AG18" s="40"/>
      <c r="AH18" s="27"/>
      <c r="AI18" s="27"/>
      <c r="AJ18" s="28"/>
      <c r="AK18" s="40"/>
      <c r="AL18" s="51" t="s">
        <v>19</v>
      </c>
      <c r="AM18" s="51" t="s">
        <v>20</v>
      </c>
      <c r="AN18" s="51" t="s">
        <v>24</v>
      </c>
      <c r="AO18" s="31"/>
      <c r="AP18" s="28"/>
      <c r="AQ18" s="31"/>
      <c r="AR18" s="51" t="s">
        <v>19</v>
      </c>
      <c r="AS18" s="51" t="s">
        <v>20</v>
      </c>
      <c r="AT18" s="51" t="s">
        <v>24</v>
      </c>
      <c r="AU18" s="31"/>
      <c r="AV18" s="31"/>
      <c r="AW18" s="51" t="s">
        <v>19</v>
      </c>
      <c r="AX18" s="51" t="s">
        <v>20</v>
      </c>
      <c r="AY18" s="51" t="s">
        <v>24</v>
      </c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2:86" s="11" customFormat="1">
      <c r="B19" s="20"/>
      <c r="C19" s="20"/>
      <c r="D19" s="20"/>
      <c r="E19" s="20">
        <f>COUNTIF($E$14:$E$17,2)</f>
        <v>0</v>
      </c>
      <c r="F19" s="20"/>
      <c r="G19" s="20"/>
      <c r="H19" s="20"/>
      <c r="I19" s="20"/>
      <c r="J19" s="20"/>
      <c r="K19" s="20"/>
      <c r="L19" s="20"/>
      <c r="M19" s="20"/>
      <c r="N19" s="22"/>
      <c r="O19" s="17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</row>
    <row r="20" spans="2:86" s="11" customFormat="1">
      <c r="B20" s="13"/>
      <c r="C20" s="13"/>
      <c r="D20" s="13"/>
      <c r="E20" s="20">
        <f>COUNTIF($E$14:$E$17,3)</f>
        <v>0</v>
      </c>
      <c r="F20" s="13"/>
      <c r="G20" s="13"/>
      <c r="H20" s="13"/>
      <c r="I20" s="13"/>
      <c r="J20" s="13"/>
      <c r="K20" s="13"/>
      <c r="L20" s="13"/>
      <c r="M20" s="13"/>
      <c r="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</row>
    <row r="21" spans="2:86" s="11" customFormat="1">
      <c r="E21" s="20">
        <f>COUNTIF($E$14:$E$17,4)</f>
        <v>0</v>
      </c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</row>
    <row r="22" spans="2:86" s="11" customFormat="1"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</row>
    <row r="23" spans="2:86" s="11" customFormat="1">
      <c r="D23" s="11" t="e">
        <f t="shared" ref="D23:D46" si="0">E23&amp;F23</f>
        <v>#N/A</v>
      </c>
      <c r="E23" s="11" t="e">
        <f>F5</f>
        <v>#N/A</v>
      </c>
      <c r="F23" s="11" t="e">
        <f>F6</f>
        <v>#N/A</v>
      </c>
      <c r="G23" s="11" t="e">
        <f>IF(SUMPRODUCT((Ergebniseingabe!$K$31:$K$36=E23)*(Ergebniseingabe!$AC$31:$AC$36=F23)*(ISNUMBER(Ergebniseingabe!$AV$31:$AV$36)))=1,SUMPRODUCT((Ergebniseingabe!$K$31:$K$36=E23)*(Ergebniseingabe!$AC$31:$AC$36=F23)*(Ergebniseingabe!$AT$31:$AT$36))&amp;":"&amp;SUMPRODUCT((Ergebniseingabe!$K$31:$K$36=E23)*(Ergebniseingabe!$AC$31:$AC$36=F23)*(Ergebniseingabe!$AV$31:$AV$36)),"")</f>
        <v>#N/A</v>
      </c>
      <c r="H23" s="11" t="e">
        <f>IF(SUMPRODUCT((Ergebniseingabe!$AC$31:$AC$36=E23)*(Ergebniseingabe!$K$31:$K$36=F23)*(ISNUMBER(Ergebniseingabe!$AV$31:$AV$36)))=1,SUMPRODUCT((Ergebniseingabe!$AC$31:$AC$36=E23)*(Ergebniseingabe!$K$31:$K$36=F23)*(Ergebniseingabe!$AV$31:$AV$36))&amp;":"&amp;SUMPRODUCT((Ergebniseingabe!$AC$31:$AC$36=E23)*(Ergebniseingabe!$K$31:$K$36=F23)*(Ergebniseingabe!$AT$31:$AT$36)),"")</f>
        <v>#N/A</v>
      </c>
      <c r="I23" s="17" t="e">
        <f>IF(SUMPRODUCT((Ergebniseingabe!$K$31:$K$36=E23)*(Ergebniseingabe!$AC$31:$AC$36=F23)*(ISNUMBER(Ergebniseingabe!$AV$31:$AV$36)))=1,SUMPRODUCT((Ergebniseingabe!$K$31:$K$36=E23)*(Ergebniseingabe!$AC$31:$AC$36=F23)*(Ergebniseingabe!$AT$31:$AT$36)),"")</f>
        <v>#N/A</v>
      </c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</row>
    <row r="24" spans="2:86" s="11" customFormat="1">
      <c r="D24" s="11" t="e">
        <f t="shared" si="0"/>
        <v>#N/A</v>
      </c>
      <c r="E24" s="11" t="e">
        <f>F5</f>
        <v>#N/A</v>
      </c>
      <c r="F24" s="11" t="e">
        <f>F7</f>
        <v>#N/A</v>
      </c>
      <c r="G24" s="11" t="e">
        <f>IF(SUMPRODUCT((Ergebniseingabe!$K$31:$K$36=E24)*(Ergebniseingabe!$AC$31:$AC$36=F24)*(ISNUMBER(Ergebniseingabe!$AV$31:$AV$36)))=1,SUMPRODUCT((Ergebniseingabe!$K$31:$K$36=E24)*(Ergebniseingabe!$AC$31:$AC$36=F24)*(Ergebniseingabe!$AT$31:$AT$36))&amp;":"&amp;SUMPRODUCT((Ergebniseingabe!$K$31:$K$36=E24)*(Ergebniseingabe!$AC$31:$AC$36=F24)*(Ergebniseingabe!$AV$31:$AV$36)),"")</f>
        <v>#N/A</v>
      </c>
      <c r="H24" s="11" t="e">
        <f>IF(SUMPRODUCT((Ergebniseingabe!$AC$31:$AC$36=E24)*(Ergebniseingabe!$K$31:$K$36=F24)*(ISNUMBER(Ergebniseingabe!$AV$31:$AV$36)))=1,SUMPRODUCT((Ergebniseingabe!$AC$31:$AC$36=E24)*(Ergebniseingabe!$K$31:$K$36=F24)*(Ergebniseingabe!$AV$31:$AV$36))&amp;":"&amp;SUMPRODUCT((Ergebniseingabe!$AC$31:$AC$36=E24)*(Ergebniseingabe!$K$31:$K$36=F24)*(Ergebniseingabe!$AT$31:$AT$36)),"")</f>
        <v>#N/A</v>
      </c>
      <c r="I24" s="17" t="e">
        <f>IF(SUMPRODUCT((Ergebniseingabe!$K$31:$K$36=E24)*(Ergebniseingabe!$AC$31:$AC$36=F24)*(ISNUMBER(Ergebniseingabe!$AV$31:$AV$36)))=1,SUMPRODUCT((Ergebniseingabe!$K$31:$K$36=E24)*(Ergebniseingabe!$AC$31:$AC$36=F24)*(Ergebniseingabe!$AT$31:$AT$36)),"")</f>
        <v>#N/A</v>
      </c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</row>
    <row r="25" spans="2:86" s="11" customFormat="1">
      <c r="D25" s="11" t="e">
        <f t="shared" si="0"/>
        <v>#N/A</v>
      </c>
      <c r="E25" s="11" t="e">
        <f>F5</f>
        <v>#N/A</v>
      </c>
      <c r="F25" s="11" t="e">
        <f>F8</f>
        <v>#N/A</v>
      </c>
      <c r="G25" s="11" t="e">
        <f>IF(SUMPRODUCT((Ergebniseingabe!$K$31:$K$36=E25)*(Ergebniseingabe!$AC$31:$AC$36=F25)*(ISNUMBER(Ergebniseingabe!$AV$31:$AV$36)))=1,SUMPRODUCT((Ergebniseingabe!$K$31:$K$36=E25)*(Ergebniseingabe!$AC$31:$AC$36=F25)*(Ergebniseingabe!$AT$31:$AT$36))&amp;":"&amp;SUMPRODUCT((Ergebniseingabe!$K$31:$K$36=E25)*(Ergebniseingabe!$AC$31:$AC$36=F25)*(Ergebniseingabe!$AV$31:$AV$36)),"")</f>
        <v>#N/A</v>
      </c>
      <c r="H25" s="11" t="e">
        <f>IF(SUMPRODUCT((Ergebniseingabe!$AC$31:$AC$36=E25)*(Ergebniseingabe!$K$31:$K$36=F25)*(ISNUMBER(Ergebniseingabe!$AV$31:$AV$36)))=1,SUMPRODUCT((Ergebniseingabe!$AC$31:$AC$36=E25)*(Ergebniseingabe!$K$31:$K$36=F25)*(Ergebniseingabe!$AV$31:$AV$36))&amp;":"&amp;SUMPRODUCT((Ergebniseingabe!$AC$31:$AC$36=E25)*(Ergebniseingabe!$K$31:$K$36=F25)*(Ergebniseingabe!$AT$31:$AT$36)),"")</f>
        <v>#N/A</v>
      </c>
      <c r="I25" s="20" t="e">
        <f>IF(SUMPRODUCT((Ergebniseingabe!$AC$31:$AC$36=E25)*(Ergebniseingabe!$K$31:$K$36=F25)*(ISNUMBER(Ergebniseingabe!$AT$31:$AT$36)))=1,SUMPRODUCT((Ergebniseingabe!$AC$31:$AC$36=E25)*(Ergebniseingabe!$K$31:$K$36=F25)*(Ergebniseingabe!$AV$31:$AV$36)),"")</f>
        <v>#N/A</v>
      </c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</row>
    <row r="26" spans="2:86" s="11" customFormat="1">
      <c r="D26" s="11" t="e">
        <f t="shared" si="0"/>
        <v>#N/A</v>
      </c>
      <c r="E26" s="11" t="e">
        <f>F6</f>
        <v>#N/A</v>
      </c>
      <c r="F26" s="11" t="e">
        <f>F7</f>
        <v>#N/A</v>
      </c>
      <c r="G26" s="11" t="e">
        <f>IF(SUMPRODUCT((Ergebniseingabe!$K$31:$K$36=E26)*(Ergebniseingabe!$AC$31:$AC$36=F26)*(ISNUMBER(Ergebniseingabe!$AV$31:$AV$36)))=1,SUMPRODUCT((Ergebniseingabe!$K$31:$K$36=E26)*(Ergebniseingabe!$AC$31:$AC$36=F26)*(Ergebniseingabe!$AT$31:$AT$36))&amp;":"&amp;SUMPRODUCT((Ergebniseingabe!$K$31:$K$36=E26)*(Ergebniseingabe!$AC$31:$AC$36=F26)*(Ergebniseingabe!$AV$31:$AV$36)),"")</f>
        <v>#N/A</v>
      </c>
      <c r="H26" s="11" t="e">
        <f>IF(SUMPRODUCT((Ergebniseingabe!$AC$31:$AC$36=E26)*(Ergebniseingabe!$K$31:$K$36=F26)*(ISNUMBER(Ergebniseingabe!$AV$31:$AV$36)))=1,SUMPRODUCT((Ergebniseingabe!$AC$31:$AC$36=E26)*(Ergebniseingabe!$K$31:$K$36=F26)*(Ergebniseingabe!$AV$31:$AV$36))&amp;":"&amp;SUMPRODUCT((Ergebniseingabe!$AC$31:$AC$36=E26)*(Ergebniseingabe!$K$31:$K$36=F26)*(Ergebniseingabe!$AT$31:$AT$36)),"")</f>
        <v>#N/A</v>
      </c>
      <c r="I26" s="17" t="e">
        <f>IF(SUMPRODUCT((Ergebniseingabe!$K$31:$K$36=E26)*(Ergebniseingabe!$AC$31:$AC$36=F26)*(ISNUMBER(Ergebniseingabe!$AV$31:$AV$36)))=1,SUMPRODUCT((Ergebniseingabe!$K$31:$K$36=E26)*(Ergebniseingabe!$AC$31:$AC$36=F26)*(Ergebniseingabe!$AT$31:$AT$36)),"")</f>
        <v>#N/A</v>
      </c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</row>
    <row r="27" spans="2:86" s="11" customFormat="1">
      <c r="D27" s="11" t="e">
        <f t="shared" si="0"/>
        <v>#N/A</v>
      </c>
      <c r="E27" s="11" t="e">
        <f>F6</f>
        <v>#N/A</v>
      </c>
      <c r="F27" s="11" t="e">
        <f>F8</f>
        <v>#N/A</v>
      </c>
      <c r="G27" s="11" t="e">
        <f>IF(SUMPRODUCT((Ergebniseingabe!$K$31:$K$36=E27)*(Ergebniseingabe!$AC$31:$AC$36=F27)*(ISNUMBER(Ergebniseingabe!$AV$31:$AV$36)))=1,SUMPRODUCT((Ergebniseingabe!$K$31:$K$36=E27)*(Ergebniseingabe!$AC$31:$AC$36=F27)*(Ergebniseingabe!$AT$31:$AT$36))&amp;":"&amp;SUMPRODUCT((Ergebniseingabe!$K$31:$K$36=E27)*(Ergebniseingabe!$AC$31:$AC$36=F27)*(Ergebniseingabe!$AV$31:$AV$36)),"")</f>
        <v>#N/A</v>
      </c>
      <c r="H27" s="11" t="e">
        <f>IF(SUMPRODUCT((Ergebniseingabe!$AC$31:$AC$36=E27)*(Ergebniseingabe!$K$31:$K$36=F27)*(ISNUMBER(Ergebniseingabe!$AV$31:$AV$36)))=1,SUMPRODUCT((Ergebniseingabe!$AC$31:$AC$36=E27)*(Ergebniseingabe!$K$31:$K$36=F27)*(Ergebniseingabe!$AV$31:$AV$36))&amp;":"&amp;SUMPRODUCT((Ergebniseingabe!$AC$31:$AC$36=E27)*(Ergebniseingabe!$K$31:$K$36=F27)*(Ergebniseingabe!$AT$31:$AT$36)),"")</f>
        <v>#N/A</v>
      </c>
      <c r="I27" s="17" t="e">
        <f>IF(SUMPRODUCT((Ergebniseingabe!$K$31:$K$36=E27)*(Ergebniseingabe!$AC$31:$AC$36=F27)*(ISNUMBER(Ergebniseingabe!$AV$31:$AV$36)))=1,SUMPRODUCT((Ergebniseingabe!$K$31:$K$36=E27)*(Ergebniseingabe!$AC$31:$AC$36=F27)*(Ergebniseingabe!$AT$31:$AT$36)),"")</f>
        <v>#N/A</v>
      </c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</row>
    <row r="28" spans="2:86" s="11" customFormat="1">
      <c r="D28" s="11" t="e">
        <f t="shared" si="0"/>
        <v>#N/A</v>
      </c>
      <c r="E28" s="11" t="e">
        <f>F7</f>
        <v>#N/A</v>
      </c>
      <c r="F28" s="11" t="e">
        <f>F8</f>
        <v>#N/A</v>
      </c>
      <c r="G28" s="11" t="e">
        <f>IF(SUMPRODUCT((Ergebniseingabe!$K$31:$K$36=E28)*(Ergebniseingabe!$AC$31:$AC$36=F28)*(ISNUMBER(Ergebniseingabe!$AV$31:$AV$36)))=1,SUMPRODUCT((Ergebniseingabe!$K$31:$K$36=E28)*(Ergebniseingabe!$AC$31:$AC$36=F28)*(Ergebniseingabe!$AT$31:$AT$36))&amp;":"&amp;SUMPRODUCT((Ergebniseingabe!$K$31:$K$36=E28)*(Ergebniseingabe!$AC$31:$AC$36=F28)*(Ergebniseingabe!$AV$31:$AV$36)),"")</f>
        <v>#N/A</v>
      </c>
      <c r="H28" s="11" t="e">
        <f>IF(SUMPRODUCT((Ergebniseingabe!$AC$31:$AC$36=E28)*(Ergebniseingabe!$K$31:$K$36=F28)*(ISNUMBER(Ergebniseingabe!$AV$31:$AV$36)))=1,SUMPRODUCT((Ergebniseingabe!$AC$31:$AC$36=E28)*(Ergebniseingabe!$K$31:$K$36=F28)*(Ergebniseingabe!$AV$31:$AV$36))&amp;":"&amp;SUMPRODUCT((Ergebniseingabe!$AC$31:$AC$36=E28)*(Ergebniseingabe!$K$31:$K$36=F28)*(Ergebniseingabe!$AT$31:$AT$36)),"")</f>
        <v>#N/A</v>
      </c>
      <c r="I28" s="17" t="e">
        <f>IF(SUMPRODUCT((Ergebniseingabe!$K$31:$K$36=E28)*(Ergebniseingabe!$AC$31:$AC$36=F28)*(ISNUMBER(Ergebniseingabe!$AV$31:$AV$36)))=1,SUMPRODUCT((Ergebniseingabe!$K$31:$K$36=E28)*(Ergebniseingabe!$AC$31:$AC$36=F28)*(Ergebniseingabe!$AT$31:$AT$36)),"")</f>
        <v>#N/A</v>
      </c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</row>
    <row r="29" spans="2:86" s="11" customFormat="1">
      <c r="D29" s="11" t="e">
        <f t="shared" si="0"/>
        <v>#N/A</v>
      </c>
      <c r="E29" s="11" t="e">
        <f t="shared" ref="E29:E34" si="1">F23</f>
        <v>#N/A</v>
      </c>
      <c r="F29" s="11" t="e">
        <f t="shared" ref="F29:F34" si="2">E23</f>
        <v>#N/A</v>
      </c>
      <c r="G29" s="11" t="e">
        <f>IF(SUMPRODUCT((Ergebniseingabe!$K$31:$K$36=E29)*(Ergebniseingabe!$AC$31:$AC$36=F29)*(ISNUMBER(Ergebniseingabe!$AV$31:$AV$36)))=1,SUMPRODUCT((Ergebniseingabe!$K$31:$K$36=E29)*(Ergebniseingabe!$AC$31:$AC$36=F29)*(Ergebniseingabe!$AT$31:$AT$36))&amp;":"&amp;SUMPRODUCT((Ergebniseingabe!$K$31:$K$36=E29)*(Ergebniseingabe!$AC$31:$AC$36=F29)*(Ergebniseingabe!$AV$31:$AV$36)),"")</f>
        <v>#N/A</v>
      </c>
      <c r="H29" s="11" t="e">
        <f>IF(SUMPRODUCT((Ergebniseingabe!$AC$31:$AC$36=E29)*(Ergebniseingabe!$K$31:$K$36=F29)*(ISNUMBER(Ergebniseingabe!$AV$31:$AV$36)))=1,SUMPRODUCT((Ergebniseingabe!$AC$31:$AC$36=E29)*(Ergebniseingabe!$K$31:$K$36=F29)*(Ergebniseingabe!$AV$31:$AV$36))&amp;":"&amp;SUMPRODUCT((Ergebniseingabe!$AC$31:$AC$36=E29)*(Ergebniseingabe!$K$31:$K$36=F29)*(Ergebniseingabe!$AT$31:$AT$36)),"")</f>
        <v>#N/A</v>
      </c>
      <c r="I29" s="20" t="e">
        <f>IF(SUMPRODUCT((Ergebniseingabe!$AC$31:$AC$36=E29)*(Ergebniseingabe!$K$31:$K$36=F29)*(ISNUMBER(Ergebniseingabe!$AT$31:$AT$36)))=1,SUMPRODUCT((Ergebniseingabe!$AC$31:$AC$36=E29)*(Ergebniseingabe!$K$31:$K$36=F29)*(Ergebniseingabe!$AV$31:$AV$36)),"")</f>
        <v>#N/A</v>
      </c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</row>
    <row r="30" spans="2:86" s="11" customFormat="1">
      <c r="D30" s="11" t="e">
        <f t="shared" si="0"/>
        <v>#N/A</v>
      </c>
      <c r="E30" s="11" t="e">
        <f t="shared" si="1"/>
        <v>#N/A</v>
      </c>
      <c r="F30" s="11" t="e">
        <f t="shared" si="2"/>
        <v>#N/A</v>
      </c>
      <c r="G30" s="11" t="e">
        <f>IF(SUMPRODUCT((Ergebniseingabe!$K$31:$K$36=E30)*(Ergebniseingabe!$AC$31:$AC$36=F30)*(ISNUMBER(Ergebniseingabe!$AV$31:$AV$36)))=1,SUMPRODUCT((Ergebniseingabe!$K$31:$K$36=E30)*(Ergebniseingabe!$AC$31:$AC$36=F30)*(Ergebniseingabe!$AT$31:$AT$36))&amp;":"&amp;SUMPRODUCT((Ergebniseingabe!$K$31:$K$36=E30)*(Ergebniseingabe!$AC$31:$AC$36=F30)*(Ergebniseingabe!$AV$31:$AV$36)),"")</f>
        <v>#N/A</v>
      </c>
      <c r="H30" s="11" t="e">
        <f>IF(SUMPRODUCT((Ergebniseingabe!$AC$31:$AC$36=E30)*(Ergebniseingabe!$K$31:$K$36=F30)*(ISNUMBER(Ergebniseingabe!$AV$31:$AV$36)))=1,SUMPRODUCT((Ergebniseingabe!$AC$31:$AC$36=E30)*(Ergebniseingabe!$K$31:$K$36=F30)*(Ergebniseingabe!$AV$31:$AV$36))&amp;":"&amp;SUMPRODUCT((Ergebniseingabe!$AC$31:$AC$36=E30)*(Ergebniseingabe!$K$31:$K$36=F30)*(Ergebniseingabe!$AT$31:$AT$36)),"")</f>
        <v>#N/A</v>
      </c>
      <c r="I30" s="20" t="e">
        <f>IF(SUMPRODUCT((Ergebniseingabe!$AC$31:$AC$36=E30)*(Ergebniseingabe!$K$31:$K$36=F30)*(ISNUMBER(Ergebniseingabe!$AT$31:$AT$36)))=1,SUMPRODUCT((Ergebniseingabe!$AC$31:$AC$36=E30)*(Ergebniseingabe!$K$31:$K$36=F30)*(Ergebniseingabe!$AV$31:$AV$36)),"")</f>
        <v>#N/A</v>
      </c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</row>
    <row r="31" spans="2:86" s="11" customFormat="1">
      <c r="D31" s="11" t="e">
        <f t="shared" si="0"/>
        <v>#N/A</v>
      </c>
      <c r="E31" s="11" t="e">
        <f t="shared" si="1"/>
        <v>#N/A</v>
      </c>
      <c r="F31" s="11" t="e">
        <f t="shared" si="2"/>
        <v>#N/A</v>
      </c>
      <c r="G31" s="11" t="e">
        <f>IF(SUMPRODUCT((Ergebniseingabe!$K$31:$K$36=E31)*(Ergebniseingabe!$AC$31:$AC$36=F31)*(ISNUMBER(Ergebniseingabe!$AV$31:$AV$36)))=1,SUMPRODUCT((Ergebniseingabe!$K$31:$K$36=E31)*(Ergebniseingabe!$AC$31:$AC$36=F31)*(Ergebniseingabe!$AT$31:$AT$36))&amp;":"&amp;SUMPRODUCT((Ergebniseingabe!$K$31:$K$36=E31)*(Ergebniseingabe!$AC$31:$AC$36=F31)*(Ergebniseingabe!$AV$31:$AV$36)),"")</f>
        <v>#N/A</v>
      </c>
      <c r="H31" s="11" t="e">
        <f>IF(SUMPRODUCT((Ergebniseingabe!$AC$31:$AC$36=E31)*(Ergebniseingabe!$K$31:$K$36=F31)*(ISNUMBER(Ergebniseingabe!$AV$31:$AV$36)))=1,SUMPRODUCT((Ergebniseingabe!$AC$31:$AC$36=E31)*(Ergebniseingabe!$K$31:$K$36=F31)*(Ergebniseingabe!$AV$31:$AV$36))&amp;":"&amp;SUMPRODUCT((Ergebniseingabe!$AC$31:$AC$36=E31)*(Ergebniseingabe!$K$31:$K$36=F31)*(Ergebniseingabe!$AT$31:$AT$36)),"")</f>
        <v>#N/A</v>
      </c>
      <c r="I31" s="17" t="e">
        <f>IF(SUMPRODUCT((Ergebniseingabe!$K$31:$K$36=E31)*(Ergebniseingabe!$AC$31:$AC$36=F31)*(ISNUMBER(Ergebniseingabe!$AV$31:$AV$36)))=1,SUMPRODUCT((Ergebniseingabe!$K$31:$K$36=E31)*(Ergebniseingabe!$AC$31:$AC$36=F31)*(Ergebniseingabe!$AT$31:$AT$36)),"")</f>
        <v>#N/A</v>
      </c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</row>
    <row r="32" spans="2:86" s="11" customFormat="1">
      <c r="D32" s="11" t="e">
        <f t="shared" si="0"/>
        <v>#N/A</v>
      </c>
      <c r="E32" s="11" t="e">
        <f t="shared" si="1"/>
        <v>#N/A</v>
      </c>
      <c r="F32" s="11" t="e">
        <f t="shared" si="2"/>
        <v>#N/A</v>
      </c>
      <c r="G32" s="11" t="e">
        <f>IF(SUMPRODUCT((Ergebniseingabe!$K$31:$K$36=E32)*(Ergebniseingabe!$AC$31:$AC$36=F32)*(ISNUMBER(Ergebniseingabe!$AV$31:$AV$36)))=1,SUMPRODUCT((Ergebniseingabe!$K$31:$K$36=E32)*(Ergebniseingabe!$AC$31:$AC$36=F32)*(Ergebniseingabe!$AT$31:$AT$36))&amp;":"&amp;SUMPRODUCT((Ergebniseingabe!$K$31:$K$36=E32)*(Ergebniseingabe!$AC$31:$AC$36=F32)*(Ergebniseingabe!$AV$31:$AV$36)),"")</f>
        <v>#N/A</v>
      </c>
      <c r="H32" s="11" t="e">
        <f>IF(SUMPRODUCT((Ergebniseingabe!$AC$31:$AC$36=E32)*(Ergebniseingabe!$K$31:$K$36=F32)*(ISNUMBER(Ergebniseingabe!$AV$31:$AV$36)))=1,SUMPRODUCT((Ergebniseingabe!$AC$31:$AC$36=E32)*(Ergebniseingabe!$K$31:$K$36=F32)*(Ergebniseingabe!$AV$31:$AV$36))&amp;":"&amp;SUMPRODUCT((Ergebniseingabe!$AC$31:$AC$36=E32)*(Ergebniseingabe!$K$31:$K$36=F32)*(Ergebniseingabe!$AT$31:$AT$36)),"")</f>
        <v>#N/A</v>
      </c>
      <c r="I32" s="20" t="e">
        <f>IF(SUMPRODUCT((Ergebniseingabe!$AC$31:$AC$36=E32)*(Ergebniseingabe!$K$31:$K$36=F32)*(ISNUMBER(Ergebniseingabe!$AT$31:$AT$36)))=1,SUMPRODUCT((Ergebniseingabe!$AC$31:$AC$36=E32)*(Ergebniseingabe!$K$31:$K$36=F32)*(Ergebniseingabe!$AV$31:$AV$36)),"")</f>
        <v>#N/A</v>
      </c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</row>
    <row r="33" spans="4:86" s="11" customFormat="1">
      <c r="D33" s="11" t="e">
        <f t="shared" si="0"/>
        <v>#N/A</v>
      </c>
      <c r="E33" s="11" t="e">
        <f t="shared" si="1"/>
        <v>#N/A</v>
      </c>
      <c r="F33" s="11" t="e">
        <f t="shared" si="2"/>
        <v>#N/A</v>
      </c>
      <c r="G33" s="11" t="e">
        <f>IF(SUMPRODUCT((Ergebniseingabe!$K$31:$K$36=E33)*(Ergebniseingabe!$AC$31:$AC$36=F33)*(ISNUMBER(Ergebniseingabe!$AV$31:$AV$36)))=1,SUMPRODUCT((Ergebniseingabe!$K$31:$K$36=E33)*(Ergebniseingabe!$AC$31:$AC$36=F33)*(Ergebniseingabe!$AT$31:$AT$36))&amp;":"&amp;SUMPRODUCT((Ergebniseingabe!$K$31:$K$36=E33)*(Ergebniseingabe!$AC$31:$AC$36=F33)*(Ergebniseingabe!$AV$31:$AV$36)),"")</f>
        <v>#N/A</v>
      </c>
      <c r="H33" s="11" t="e">
        <f>IF(SUMPRODUCT((Ergebniseingabe!$AC$31:$AC$36=E33)*(Ergebniseingabe!$K$31:$K$36=F33)*(ISNUMBER(Ergebniseingabe!$AV$31:$AV$36)))=1,SUMPRODUCT((Ergebniseingabe!$AC$31:$AC$36=E33)*(Ergebniseingabe!$K$31:$K$36=F33)*(Ergebniseingabe!$AV$31:$AV$36))&amp;":"&amp;SUMPRODUCT((Ergebniseingabe!$AC$31:$AC$36=E33)*(Ergebniseingabe!$K$31:$K$36=F33)*(Ergebniseingabe!$AT$31:$AT$36)),"")</f>
        <v>#N/A</v>
      </c>
      <c r="I33" s="20" t="e">
        <f>IF(SUMPRODUCT((Ergebniseingabe!$AC$31:$AC$36=E33)*(Ergebniseingabe!$K$31:$K$36=F33)*(ISNUMBER(Ergebniseingabe!$AT$31:$AT$36)))=1,SUMPRODUCT((Ergebniseingabe!$AC$31:$AC$36=E33)*(Ergebniseingabe!$K$31:$K$36=F33)*(Ergebniseingabe!$AV$31:$AV$36)),"")</f>
        <v>#N/A</v>
      </c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</row>
    <row r="34" spans="4:86" s="11" customFormat="1">
      <c r="D34" s="11" t="e">
        <f t="shared" si="0"/>
        <v>#N/A</v>
      </c>
      <c r="E34" s="11" t="e">
        <f t="shared" si="1"/>
        <v>#N/A</v>
      </c>
      <c r="F34" s="11" t="e">
        <f t="shared" si="2"/>
        <v>#N/A</v>
      </c>
      <c r="G34" s="11" t="e">
        <f>IF(SUMPRODUCT((Ergebniseingabe!$K$31:$K$36=E34)*(Ergebniseingabe!$AC$31:$AC$36=F34)*(ISNUMBER(Ergebniseingabe!$AV$31:$AV$36)))=1,SUMPRODUCT((Ergebniseingabe!$K$31:$K$36=E34)*(Ergebniseingabe!$AC$31:$AC$36=F34)*(Ergebniseingabe!$AT$31:$AT$36))&amp;":"&amp;SUMPRODUCT((Ergebniseingabe!$K$31:$K$36=E34)*(Ergebniseingabe!$AC$31:$AC$36=F34)*(Ergebniseingabe!$AV$31:$AV$36)),"")</f>
        <v>#N/A</v>
      </c>
      <c r="H34" s="11" t="e">
        <f>IF(SUMPRODUCT((Ergebniseingabe!$AC$31:$AC$36=E34)*(Ergebniseingabe!$K$31:$K$36=F34)*(ISNUMBER(Ergebniseingabe!$AV$31:$AV$36)))=1,SUMPRODUCT((Ergebniseingabe!$AC$31:$AC$36=E34)*(Ergebniseingabe!$K$31:$K$36=F34)*(Ergebniseingabe!$AV$31:$AV$36))&amp;":"&amp;SUMPRODUCT((Ergebniseingabe!$AC$31:$AC$36=E34)*(Ergebniseingabe!$K$31:$K$36=F34)*(Ergebniseingabe!$AT$31:$AT$36)),"")</f>
        <v>#N/A</v>
      </c>
      <c r="I34" s="20" t="e">
        <f>IF(SUMPRODUCT((Ergebniseingabe!$AC$31:$AC$36=E34)*(Ergebniseingabe!$K$31:$K$36=F34)*(ISNUMBER(Ergebniseingabe!$AT$31:$AT$36)))=1,SUMPRODUCT((Ergebniseingabe!$AC$31:$AC$36=E34)*(Ergebniseingabe!$K$31:$K$36=F34)*(Ergebniseingabe!$AV$31:$AV$36)),"")</f>
        <v>#N/A</v>
      </c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</row>
    <row r="35" spans="4:86" s="11" customFormat="1">
      <c r="D35" s="11" t="e">
        <f t="shared" si="0"/>
        <v>#N/A</v>
      </c>
      <c r="E35" s="11" t="e">
        <f>F14</f>
        <v>#N/A</v>
      </c>
      <c r="F35" s="11" t="e">
        <f>F15</f>
        <v>#N/A</v>
      </c>
      <c r="G35" s="11" t="e">
        <f>IF(SUMPRODUCT((Ergebniseingabe!$K$31:$K$36=E35)*(Ergebniseingabe!$AC$31:$AC$36=F35)*(ISNUMBER(Ergebniseingabe!$AV$31:$AV$36)))=1,SUMPRODUCT((Ergebniseingabe!$K$31:$K$36=E35)*(Ergebniseingabe!$AC$31:$AC$36=F35)*(Ergebniseingabe!$AT$31:$AT$36))&amp;":"&amp;SUMPRODUCT((Ergebniseingabe!$K$31:$K$36=E35)*(Ergebniseingabe!$AC$31:$AC$36=F35)*(Ergebniseingabe!$AV$31:$AV$36)),"")</f>
        <v>#N/A</v>
      </c>
      <c r="H35" s="11" t="e">
        <f>IF(SUMPRODUCT((Ergebniseingabe!$AC$31:$AC$36=E35)*(Ergebniseingabe!$K$31:$K$36=F35)*(ISNUMBER(Ergebniseingabe!$AV$31:$AV$36)))=1,SUMPRODUCT((Ergebniseingabe!$AC$31:$AC$36=E35)*(Ergebniseingabe!$K$31:$K$36=F35)*(Ergebniseingabe!$AV$31:$AV$36))&amp;":"&amp;SUMPRODUCT((Ergebniseingabe!$AC$31:$AC$36=E35)*(Ergebniseingabe!$K$31:$K$36=F35)*(Ergebniseingabe!$AT$31:$AT$36)),"")</f>
        <v>#N/A</v>
      </c>
      <c r="I35" s="17" t="e">
        <f>IF(SUMPRODUCT((Ergebniseingabe!$K$31:$K$36=E35)*(Ergebniseingabe!$AC$31:$AC$36=F35)*(ISNUMBER(Ergebniseingabe!$AV$31:$AV$36)))=1,SUMPRODUCT((Ergebniseingabe!$K$31:$K$36=E35)*(Ergebniseingabe!$AC$31:$AC$36=F35)*(Ergebniseingabe!$AT$31:$AT$36)),"")</f>
        <v>#N/A</v>
      </c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</row>
    <row r="36" spans="4:86" s="11" customFormat="1">
      <c r="D36" s="11" t="e">
        <f t="shared" si="0"/>
        <v>#N/A</v>
      </c>
      <c r="E36" s="11" t="e">
        <f>F14</f>
        <v>#N/A</v>
      </c>
      <c r="F36" s="11" t="e">
        <f>F16</f>
        <v>#N/A</v>
      </c>
      <c r="G36" s="11" t="e">
        <f>IF(SUMPRODUCT((Ergebniseingabe!$K$31:$K$36=E36)*(Ergebniseingabe!$AC$31:$AC$36=F36)*(ISNUMBER(Ergebniseingabe!$AV$31:$AV$36)))=1,SUMPRODUCT((Ergebniseingabe!$K$31:$K$36=E36)*(Ergebniseingabe!$AC$31:$AC$36=F36)*(Ergebniseingabe!$AT$31:$AT$36))&amp;":"&amp;SUMPRODUCT((Ergebniseingabe!$K$31:$K$36=E36)*(Ergebniseingabe!$AC$31:$AC$36=F36)*(Ergebniseingabe!$AV$31:$AV$36)),"")</f>
        <v>#N/A</v>
      </c>
      <c r="H36" s="11" t="e">
        <f>IF(SUMPRODUCT((Ergebniseingabe!$AC$31:$AC$36=E36)*(Ergebniseingabe!$K$31:$K$36=F36)*(ISNUMBER(Ergebniseingabe!$AV$31:$AV$36)))=1,SUMPRODUCT((Ergebniseingabe!$AC$31:$AC$36=E36)*(Ergebniseingabe!$K$31:$K$36=F36)*(Ergebniseingabe!$AV$31:$AV$36))&amp;":"&amp;SUMPRODUCT((Ergebniseingabe!$AC$31:$AC$36=E36)*(Ergebniseingabe!$K$31:$K$36=F36)*(Ergebniseingabe!$AT$31:$AT$36)),"")</f>
        <v>#N/A</v>
      </c>
      <c r="I36" s="17" t="e">
        <f>IF(SUMPRODUCT((Ergebniseingabe!$K$31:$K$36=E36)*(Ergebniseingabe!$AC$31:$AC$36=F36)*(ISNUMBER(Ergebniseingabe!$AV$31:$AV$36)))=1,SUMPRODUCT((Ergebniseingabe!$K$31:$K$36=E36)*(Ergebniseingabe!$AC$31:$AC$36=F36)*(Ergebniseingabe!$AT$31:$AT$36)),"")</f>
        <v>#N/A</v>
      </c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</row>
    <row r="37" spans="4:86" s="11" customFormat="1">
      <c r="D37" s="11" t="e">
        <f t="shared" si="0"/>
        <v>#N/A</v>
      </c>
      <c r="E37" s="11" t="e">
        <f>F14</f>
        <v>#N/A</v>
      </c>
      <c r="F37" s="11" t="e">
        <f>F17</f>
        <v>#N/A</v>
      </c>
      <c r="G37" s="11" t="e">
        <f>IF(SUMPRODUCT((Ergebniseingabe!$K$31:$K$36=E37)*(Ergebniseingabe!$AC$31:$AC$36=F37)*(ISNUMBER(Ergebniseingabe!$AV$31:$AV$36)))=1,SUMPRODUCT((Ergebniseingabe!$K$31:$K$36=E37)*(Ergebniseingabe!$AC$31:$AC$36=F37)*(Ergebniseingabe!$AT$31:$AT$36))&amp;":"&amp;SUMPRODUCT((Ergebniseingabe!$K$31:$K$36=E37)*(Ergebniseingabe!$AC$31:$AC$36=F37)*(Ergebniseingabe!$AV$31:$AV$36)),"")</f>
        <v>#N/A</v>
      </c>
      <c r="H37" s="11" t="e">
        <f>IF(SUMPRODUCT((Ergebniseingabe!$AC$31:$AC$36=E37)*(Ergebniseingabe!$K$31:$K$36=F37)*(ISNUMBER(Ergebniseingabe!$AV$31:$AV$36)))=1,SUMPRODUCT((Ergebniseingabe!$AC$31:$AC$36=E37)*(Ergebniseingabe!$K$31:$K$36=F37)*(Ergebniseingabe!$AV$31:$AV$36))&amp;":"&amp;SUMPRODUCT((Ergebniseingabe!$AC$31:$AC$36=E37)*(Ergebniseingabe!$K$31:$K$36=F37)*(Ergebniseingabe!$AT$31:$AT$36)),"")</f>
        <v>#N/A</v>
      </c>
      <c r="I37" s="20" t="e">
        <f>IF(SUMPRODUCT((Ergebniseingabe!$AC$31:$AC$36=E37)*(Ergebniseingabe!$K$31:$K$36=F37)*(ISNUMBER(Ergebniseingabe!$AT$31:$AT$36)))=1,SUMPRODUCT((Ergebniseingabe!$AC$31:$AC$36=E37)*(Ergebniseingabe!$K$31:$K$36=F37)*(Ergebniseingabe!$AV$31:$AV$36)),"")</f>
        <v>#N/A</v>
      </c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</row>
    <row r="38" spans="4:86" s="11" customFormat="1">
      <c r="D38" s="11" t="e">
        <f t="shared" si="0"/>
        <v>#N/A</v>
      </c>
      <c r="E38" s="11" t="e">
        <f>F15</f>
        <v>#N/A</v>
      </c>
      <c r="F38" s="11" t="e">
        <f>F16</f>
        <v>#N/A</v>
      </c>
      <c r="G38" s="11" t="e">
        <f>IF(SUMPRODUCT((Ergebniseingabe!$K$31:$K$36=E38)*(Ergebniseingabe!$AC$31:$AC$36=F38)*(ISNUMBER(Ergebniseingabe!$AV$31:$AV$36)))=1,SUMPRODUCT((Ergebniseingabe!$K$31:$K$36=E38)*(Ergebniseingabe!$AC$31:$AC$36=F38)*(Ergebniseingabe!$AT$31:$AT$36))&amp;":"&amp;SUMPRODUCT((Ergebniseingabe!$K$31:$K$36=E38)*(Ergebniseingabe!$AC$31:$AC$36=F38)*(Ergebniseingabe!$AV$31:$AV$36)),"")</f>
        <v>#N/A</v>
      </c>
      <c r="H38" s="11" t="e">
        <f>IF(SUMPRODUCT((Ergebniseingabe!$AC$31:$AC$36=E38)*(Ergebniseingabe!$K$31:$K$36=F38)*(ISNUMBER(Ergebniseingabe!$AV$31:$AV$36)))=1,SUMPRODUCT((Ergebniseingabe!$AC$31:$AC$36=E38)*(Ergebniseingabe!$K$31:$K$36=F38)*(Ergebniseingabe!$AV$31:$AV$36))&amp;":"&amp;SUMPRODUCT((Ergebniseingabe!$AC$31:$AC$36=E38)*(Ergebniseingabe!$K$31:$K$36=F38)*(Ergebniseingabe!$AT$31:$AT$36)),"")</f>
        <v>#N/A</v>
      </c>
      <c r="I38" s="17" t="e">
        <f>IF(SUMPRODUCT((Ergebniseingabe!$K$31:$K$36=E38)*(Ergebniseingabe!$AC$31:$AC$36=F38)*(ISNUMBER(Ergebniseingabe!$AV$31:$AV$36)))=1,SUMPRODUCT((Ergebniseingabe!$K$31:$K$36=E38)*(Ergebniseingabe!$AC$31:$AC$36=F38)*(Ergebniseingabe!$AT$31:$AT$36)),"")</f>
        <v>#N/A</v>
      </c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</row>
    <row r="39" spans="4:86" s="11" customFormat="1">
      <c r="D39" s="11" t="e">
        <f t="shared" si="0"/>
        <v>#N/A</v>
      </c>
      <c r="E39" s="11" t="e">
        <f>F15</f>
        <v>#N/A</v>
      </c>
      <c r="F39" s="11" t="e">
        <f>F17</f>
        <v>#N/A</v>
      </c>
      <c r="G39" s="11" t="e">
        <f>IF(SUMPRODUCT((Ergebniseingabe!$K$31:$K$36=E39)*(Ergebniseingabe!$AC$31:$AC$36=F39)*(ISNUMBER(Ergebniseingabe!$AV$31:$AV$36)))=1,SUMPRODUCT((Ergebniseingabe!$K$31:$K$36=E39)*(Ergebniseingabe!$AC$31:$AC$36=F39)*(Ergebniseingabe!$AT$31:$AT$36))&amp;":"&amp;SUMPRODUCT((Ergebniseingabe!$K$31:$K$36=E39)*(Ergebniseingabe!$AC$31:$AC$36=F39)*(Ergebniseingabe!$AV$31:$AV$36)),"")</f>
        <v>#N/A</v>
      </c>
      <c r="H39" s="11" t="e">
        <f>IF(SUMPRODUCT((Ergebniseingabe!$AC$31:$AC$36=E39)*(Ergebniseingabe!$K$31:$K$36=F39)*(ISNUMBER(Ergebniseingabe!$AV$31:$AV$36)))=1,SUMPRODUCT((Ergebniseingabe!$AC$31:$AC$36=E39)*(Ergebniseingabe!$K$31:$K$36=F39)*(Ergebniseingabe!$AV$31:$AV$36))&amp;":"&amp;SUMPRODUCT((Ergebniseingabe!$AC$31:$AC$36=E39)*(Ergebniseingabe!$K$31:$K$36=F39)*(Ergebniseingabe!$AT$31:$AT$36)),"")</f>
        <v>#N/A</v>
      </c>
      <c r="I39" s="17" t="e">
        <f>IF(SUMPRODUCT((Ergebniseingabe!$K$31:$K$36=E39)*(Ergebniseingabe!$AC$31:$AC$36=F39)*(ISNUMBER(Ergebniseingabe!$AV$31:$AV$36)))=1,SUMPRODUCT((Ergebniseingabe!$K$31:$K$36=E39)*(Ergebniseingabe!$AC$31:$AC$36=F39)*(Ergebniseingabe!$AT$31:$AT$36)),"")</f>
        <v>#N/A</v>
      </c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</row>
    <row r="40" spans="4:86" s="11" customFormat="1">
      <c r="D40" s="11" t="e">
        <f t="shared" si="0"/>
        <v>#N/A</v>
      </c>
      <c r="E40" s="11" t="e">
        <f>F16</f>
        <v>#N/A</v>
      </c>
      <c r="F40" s="11" t="e">
        <f>F17</f>
        <v>#N/A</v>
      </c>
      <c r="G40" s="11" t="e">
        <f>IF(SUMPRODUCT((Ergebniseingabe!$K$31:$K$36=E40)*(Ergebniseingabe!$AC$31:$AC$36=F40)*(ISNUMBER(Ergebniseingabe!$AV$31:$AV$36)))=1,SUMPRODUCT((Ergebniseingabe!$K$31:$K$36=E40)*(Ergebniseingabe!$AC$31:$AC$36=F40)*(Ergebniseingabe!$AT$31:$AT$36))&amp;":"&amp;SUMPRODUCT((Ergebniseingabe!$K$31:$K$36=E40)*(Ergebniseingabe!$AC$31:$AC$36=F40)*(Ergebniseingabe!$AV$31:$AV$36)),"")</f>
        <v>#N/A</v>
      </c>
      <c r="H40" s="11" t="e">
        <f>IF(SUMPRODUCT((Ergebniseingabe!$AC$31:$AC$36=E40)*(Ergebniseingabe!$K$31:$K$36=F40)*(ISNUMBER(Ergebniseingabe!$AV$31:$AV$36)))=1,SUMPRODUCT((Ergebniseingabe!$AC$31:$AC$36=E40)*(Ergebniseingabe!$K$31:$K$36=F40)*(Ergebniseingabe!$AV$31:$AV$36))&amp;":"&amp;SUMPRODUCT((Ergebniseingabe!$AC$31:$AC$36=E40)*(Ergebniseingabe!$K$31:$K$36=F40)*(Ergebniseingabe!$AT$31:$AT$36)),"")</f>
        <v>#N/A</v>
      </c>
      <c r="I40" s="17" t="e">
        <f>IF(SUMPRODUCT((Ergebniseingabe!$K$31:$K$36=E40)*(Ergebniseingabe!$AC$31:$AC$36=F40)*(ISNUMBER(Ergebniseingabe!$AV$31:$AV$36)))=1,SUMPRODUCT((Ergebniseingabe!$K$31:$K$36=E40)*(Ergebniseingabe!$AC$31:$AC$36=F40)*(Ergebniseingabe!$AT$31:$AT$36)),"")</f>
        <v>#N/A</v>
      </c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</row>
    <row r="41" spans="4:86" s="11" customFormat="1">
      <c r="D41" s="11" t="e">
        <f t="shared" si="0"/>
        <v>#N/A</v>
      </c>
      <c r="E41" s="11" t="e">
        <f t="shared" ref="E41:E46" si="3">F35</f>
        <v>#N/A</v>
      </c>
      <c r="F41" s="11" t="e">
        <f t="shared" ref="F41:F46" si="4">E35</f>
        <v>#N/A</v>
      </c>
      <c r="G41" s="11" t="e">
        <f>IF(SUMPRODUCT((Ergebniseingabe!$K$31:$K$36=E41)*(Ergebniseingabe!$AC$31:$AC$36=F41)*(ISNUMBER(Ergebniseingabe!$AV$31:$AV$36)))=1,SUMPRODUCT((Ergebniseingabe!$K$31:$K$36=E41)*(Ergebniseingabe!$AC$31:$AC$36=F41)*(Ergebniseingabe!$AT$31:$AT$36))&amp;":"&amp;SUMPRODUCT((Ergebniseingabe!$K$31:$K$36=E41)*(Ergebniseingabe!$AC$31:$AC$36=F41)*(Ergebniseingabe!$AV$31:$AV$36)),"")</f>
        <v>#N/A</v>
      </c>
      <c r="H41" s="11" t="e">
        <f>IF(SUMPRODUCT((Ergebniseingabe!$AC$31:$AC$36=E41)*(Ergebniseingabe!$K$31:$K$36=F41)*(ISNUMBER(Ergebniseingabe!$AV$31:$AV$36)))=1,SUMPRODUCT((Ergebniseingabe!$AC$31:$AC$36=E41)*(Ergebniseingabe!$K$31:$K$36=F41)*(Ergebniseingabe!$AV$31:$AV$36))&amp;":"&amp;SUMPRODUCT((Ergebniseingabe!$AC$31:$AC$36=E41)*(Ergebniseingabe!$K$31:$K$36=F41)*(Ergebniseingabe!$AT$31:$AT$36)),"")</f>
        <v>#N/A</v>
      </c>
      <c r="I41" s="20" t="e">
        <f>IF(SUMPRODUCT((Ergebniseingabe!$AC$31:$AC$36=E41)*(Ergebniseingabe!$K$31:$K$36=F41)*(ISNUMBER(Ergebniseingabe!$AT$31:$AT$36)))=1,SUMPRODUCT((Ergebniseingabe!$AC$31:$AC$36=E41)*(Ergebniseingabe!$K$31:$K$36=F41)*(Ergebniseingabe!$AV$31:$AV$36)),"")</f>
        <v>#N/A</v>
      </c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</row>
    <row r="42" spans="4:86" s="11" customFormat="1">
      <c r="D42" s="11" t="e">
        <f t="shared" si="0"/>
        <v>#N/A</v>
      </c>
      <c r="E42" s="11" t="e">
        <f t="shared" si="3"/>
        <v>#N/A</v>
      </c>
      <c r="F42" s="11" t="e">
        <f t="shared" si="4"/>
        <v>#N/A</v>
      </c>
      <c r="G42" s="11" t="e">
        <f>IF(SUMPRODUCT((Ergebniseingabe!$K$31:$K$36=E42)*(Ergebniseingabe!$AC$31:$AC$36=F42)*(ISNUMBER(Ergebniseingabe!$AV$31:$AV$36)))=1,SUMPRODUCT((Ergebniseingabe!$K$31:$K$36=E42)*(Ergebniseingabe!$AC$31:$AC$36=F42)*(Ergebniseingabe!$AT$31:$AT$36))&amp;":"&amp;SUMPRODUCT((Ergebniseingabe!$K$31:$K$36=E42)*(Ergebniseingabe!$AC$31:$AC$36=F42)*(Ergebniseingabe!$AV$31:$AV$36)),"")</f>
        <v>#N/A</v>
      </c>
      <c r="H42" s="11" t="e">
        <f>IF(SUMPRODUCT((Ergebniseingabe!$AC$31:$AC$36=E42)*(Ergebniseingabe!$K$31:$K$36=F42)*(ISNUMBER(Ergebniseingabe!$AV$31:$AV$36)))=1,SUMPRODUCT((Ergebniseingabe!$AC$31:$AC$36=E42)*(Ergebniseingabe!$K$31:$K$36=F42)*(Ergebniseingabe!$AV$31:$AV$36))&amp;":"&amp;SUMPRODUCT((Ergebniseingabe!$AC$31:$AC$36=E42)*(Ergebniseingabe!$K$31:$K$36=F42)*(Ergebniseingabe!$AT$31:$AT$36)),"")</f>
        <v>#N/A</v>
      </c>
      <c r="I42" s="20" t="e">
        <f>IF(SUMPRODUCT((Ergebniseingabe!$AC$31:$AC$36=E42)*(Ergebniseingabe!$K$31:$K$36=F42)*(ISNUMBER(Ergebniseingabe!$AT$31:$AT$36)))=1,SUMPRODUCT((Ergebniseingabe!$AC$31:$AC$36=E42)*(Ergebniseingabe!$K$31:$K$36=F42)*(Ergebniseingabe!$AV$31:$AV$36)),"")</f>
        <v>#N/A</v>
      </c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</row>
    <row r="43" spans="4:86" s="11" customFormat="1">
      <c r="D43" s="11" t="e">
        <f t="shared" si="0"/>
        <v>#N/A</v>
      </c>
      <c r="E43" s="11" t="e">
        <f t="shared" si="3"/>
        <v>#N/A</v>
      </c>
      <c r="F43" s="11" t="e">
        <f t="shared" si="4"/>
        <v>#N/A</v>
      </c>
      <c r="G43" s="11" t="e">
        <f>IF(SUMPRODUCT((Ergebniseingabe!$K$31:$K$36=E43)*(Ergebniseingabe!$AC$31:$AC$36=F43)*(ISNUMBER(Ergebniseingabe!$AV$31:$AV$36)))=1,SUMPRODUCT((Ergebniseingabe!$K$31:$K$36=E43)*(Ergebniseingabe!$AC$31:$AC$36=F43)*(Ergebniseingabe!$AT$31:$AT$36))&amp;":"&amp;SUMPRODUCT((Ergebniseingabe!$K$31:$K$36=E43)*(Ergebniseingabe!$AC$31:$AC$36=F43)*(Ergebniseingabe!$AV$31:$AV$36)),"")</f>
        <v>#N/A</v>
      </c>
      <c r="H43" s="11" t="e">
        <f>IF(SUMPRODUCT((Ergebniseingabe!$AC$31:$AC$36=E43)*(Ergebniseingabe!$K$31:$K$36=F43)*(ISNUMBER(Ergebniseingabe!$AV$31:$AV$36)))=1,SUMPRODUCT((Ergebniseingabe!$AC$31:$AC$36=E43)*(Ergebniseingabe!$K$31:$K$36=F43)*(Ergebniseingabe!$AV$31:$AV$36))&amp;":"&amp;SUMPRODUCT((Ergebniseingabe!$AC$31:$AC$36=E43)*(Ergebniseingabe!$K$31:$K$36=F43)*(Ergebniseingabe!$AT$31:$AT$36)),"")</f>
        <v>#N/A</v>
      </c>
      <c r="I43" s="17" t="e">
        <f>IF(SUMPRODUCT((Ergebniseingabe!$K$31:$K$36=E43)*(Ergebniseingabe!$AC$31:$AC$36=F43)*(ISNUMBER(Ergebniseingabe!$AV$31:$AV$36)))=1,SUMPRODUCT((Ergebniseingabe!$K$31:$K$36=E43)*(Ergebniseingabe!$AC$31:$AC$36=F43)*(Ergebniseingabe!$AT$31:$AT$36)),"")</f>
        <v>#N/A</v>
      </c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</row>
    <row r="44" spans="4:86" s="11" customFormat="1">
      <c r="D44" s="11" t="e">
        <f t="shared" si="0"/>
        <v>#N/A</v>
      </c>
      <c r="E44" s="11" t="e">
        <f t="shared" si="3"/>
        <v>#N/A</v>
      </c>
      <c r="F44" s="11" t="e">
        <f t="shared" si="4"/>
        <v>#N/A</v>
      </c>
      <c r="G44" s="11" t="e">
        <f>IF(SUMPRODUCT((Ergebniseingabe!$K$31:$K$36=E44)*(Ergebniseingabe!$AC$31:$AC$36=F44)*(ISNUMBER(Ergebniseingabe!$AV$31:$AV$36)))=1,SUMPRODUCT((Ergebniseingabe!$K$31:$K$36=E44)*(Ergebniseingabe!$AC$31:$AC$36=F44)*(Ergebniseingabe!$AT$31:$AT$36))&amp;":"&amp;SUMPRODUCT((Ergebniseingabe!$K$31:$K$36=E44)*(Ergebniseingabe!$AC$31:$AC$36=F44)*(Ergebniseingabe!$AV$31:$AV$36)),"")</f>
        <v>#N/A</v>
      </c>
      <c r="H44" s="11" t="e">
        <f>IF(SUMPRODUCT((Ergebniseingabe!$AC$31:$AC$36=E44)*(Ergebniseingabe!$K$31:$K$36=F44)*(ISNUMBER(Ergebniseingabe!$AV$31:$AV$36)))=1,SUMPRODUCT((Ergebniseingabe!$AC$31:$AC$36=E44)*(Ergebniseingabe!$K$31:$K$36=F44)*(Ergebniseingabe!$AV$31:$AV$36))&amp;":"&amp;SUMPRODUCT((Ergebniseingabe!$AC$31:$AC$36=E44)*(Ergebniseingabe!$K$31:$K$36=F44)*(Ergebniseingabe!$AT$31:$AT$36)),"")</f>
        <v>#N/A</v>
      </c>
      <c r="I44" s="20" t="e">
        <f>IF(SUMPRODUCT((Ergebniseingabe!$AC$31:$AC$36=E44)*(Ergebniseingabe!$K$31:$K$36=F44)*(ISNUMBER(Ergebniseingabe!$AT$31:$AT$36)))=1,SUMPRODUCT((Ergebniseingabe!$AC$31:$AC$36=E44)*(Ergebniseingabe!$K$31:$K$36=F44)*(Ergebniseingabe!$AV$31:$AV$36)),"")</f>
        <v>#N/A</v>
      </c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</row>
    <row r="45" spans="4:86" s="11" customFormat="1">
      <c r="D45" s="11" t="e">
        <f t="shared" si="0"/>
        <v>#N/A</v>
      </c>
      <c r="E45" s="11" t="e">
        <f t="shared" si="3"/>
        <v>#N/A</v>
      </c>
      <c r="F45" s="11" t="e">
        <f t="shared" si="4"/>
        <v>#N/A</v>
      </c>
      <c r="G45" s="11" t="e">
        <f>IF(SUMPRODUCT((Ergebniseingabe!$K$31:$K$36=E45)*(Ergebniseingabe!$AC$31:$AC$36=F45)*(ISNUMBER(Ergebniseingabe!$AV$31:$AV$36)))=1,SUMPRODUCT((Ergebniseingabe!$K$31:$K$36=E45)*(Ergebniseingabe!$AC$31:$AC$36=F45)*(Ergebniseingabe!$AT$31:$AT$36))&amp;":"&amp;SUMPRODUCT((Ergebniseingabe!$K$31:$K$36=E45)*(Ergebniseingabe!$AC$31:$AC$36=F45)*(Ergebniseingabe!$AV$31:$AV$36)),"")</f>
        <v>#N/A</v>
      </c>
      <c r="H45" s="11" t="e">
        <f>IF(SUMPRODUCT((Ergebniseingabe!$AC$31:$AC$36=E45)*(Ergebniseingabe!$K$31:$K$36=F45)*(ISNUMBER(Ergebniseingabe!$AV$31:$AV$36)))=1,SUMPRODUCT((Ergebniseingabe!$AC$31:$AC$36=E45)*(Ergebniseingabe!$K$31:$K$36=F45)*(Ergebniseingabe!$AV$31:$AV$36))&amp;":"&amp;SUMPRODUCT((Ergebniseingabe!$AC$31:$AC$36=E45)*(Ergebniseingabe!$K$31:$K$36=F45)*(Ergebniseingabe!$AT$31:$AT$36)),"")</f>
        <v>#N/A</v>
      </c>
      <c r="I45" s="20" t="e">
        <f>IF(SUMPRODUCT((Ergebniseingabe!$AC$31:$AC$36=E45)*(Ergebniseingabe!$K$31:$K$36=F45)*(ISNUMBER(Ergebniseingabe!$AT$31:$AT$36)))=1,SUMPRODUCT((Ergebniseingabe!$AC$31:$AC$36=E45)*(Ergebniseingabe!$K$31:$K$36=F45)*(Ergebniseingabe!$AV$31:$AV$36)),"")</f>
        <v>#N/A</v>
      </c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</row>
    <row r="46" spans="4:86" s="11" customFormat="1">
      <c r="D46" s="11" t="e">
        <f t="shared" si="0"/>
        <v>#N/A</v>
      </c>
      <c r="E46" s="11" t="e">
        <f t="shared" si="3"/>
        <v>#N/A</v>
      </c>
      <c r="F46" s="11" t="e">
        <f t="shared" si="4"/>
        <v>#N/A</v>
      </c>
      <c r="G46" s="11" t="e">
        <f>IF(SUMPRODUCT((Ergebniseingabe!$K$31:$K$36=E46)*(Ergebniseingabe!$AC$31:$AC$36=F46)*(ISNUMBER(Ergebniseingabe!$AV$31:$AV$36)))=1,SUMPRODUCT((Ergebniseingabe!$K$31:$K$36=E46)*(Ergebniseingabe!$AC$31:$AC$36=F46)*(Ergebniseingabe!$AT$31:$AT$36))&amp;":"&amp;SUMPRODUCT((Ergebniseingabe!$K$31:$K$36=E46)*(Ergebniseingabe!$AC$31:$AC$36=F46)*(Ergebniseingabe!$AV$31:$AV$36)),"")</f>
        <v>#N/A</v>
      </c>
      <c r="H46" s="11" t="e">
        <f>IF(SUMPRODUCT((Ergebniseingabe!$AC$31:$AC$36=E46)*(Ergebniseingabe!$K$31:$K$36=F46)*(ISNUMBER(Ergebniseingabe!$AV$31:$AV$36)))=1,SUMPRODUCT((Ergebniseingabe!$AC$31:$AC$36=E46)*(Ergebniseingabe!$K$31:$K$36=F46)*(Ergebniseingabe!$AV$31:$AV$36))&amp;":"&amp;SUMPRODUCT((Ergebniseingabe!$AC$31:$AC$36=E46)*(Ergebniseingabe!$K$31:$K$36=F46)*(Ergebniseingabe!$AT$31:$AT$36)),"")</f>
        <v>#N/A</v>
      </c>
      <c r="I46" s="20" t="e">
        <f>IF(SUMPRODUCT((Ergebniseingabe!$AC$31:$AC$36=E46)*(Ergebniseingabe!$K$31:$K$36=F46)*(ISNUMBER(Ergebniseingabe!$AT$31:$AT$36)))=1,SUMPRODUCT((Ergebniseingabe!$AC$31:$AC$36=E46)*(Ergebniseingabe!$K$31:$K$36=F46)*(Ergebniseingabe!$AV$31:$AV$36)),"")</f>
        <v>#N/A</v>
      </c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</row>
    <row r="47" spans="4:86" s="11" customFormat="1"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</row>
    <row r="48" spans="4:86" s="11" customFormat="1"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</row>
    <row r="49" spans="66:85" s="11" customFormat="1"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</row>
    <row r="50" spans="66:85" s="11" customFormat="1"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</row>
    <row r="51" spans="66:85" s="11" customFormat="1"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</row>
    <row r="52" spans="66:85" s="11" customFormat="1"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</row>
    <row r="53" spans="66:85" s="11" customFormat="1"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</row>
    <row r="54" spans="66:85" s="11" customFormat="1"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</row>
    <row r="55" spans="66:85" s="11" customFormat="1"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</row>
    <row r="56" spans="66:85" s="11" customFormat="1"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Ergebniseingabe</vt:lpstr>
      <vt:lpstr>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Bruckmann</dc:creator>
  <cp:lastModifiedBy>Bruckmann</cp:lastModifiedBy>
  <cp:lastPrinted>2018-04-18T10:16:10Z</cp:lastPrinted>
  <dcterms:created xsi:type="dcterms:W3CDTF">2015-12-06T12:55:23Z</dcterms:created>
  <dcterms:modified xsi:type="dcterms:W3CDTF">2018-04-18T10:16:13Z</dcterms:modified>
</cp:coreProperties>
</file>